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925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<sst xmlns="http://schemas.openxmlformats.org/spreadsheetml/2006/main" count="42" uniqueCount="25">
  <si>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</si>
  <si>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</si>
  <si>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</si>
  <si>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</si>
  <si>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</si>
  <si>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</si>
  <si>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</si>
  <si>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</si>
  <si>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</si>
  <si>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</si>
  <si>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</si>
  <si>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</si>
  <si>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</si>
  <si>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</si>
  <si>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</si>
  <si>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</si>
  <si>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</si>
  <si>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</si>
  <si>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</si>
  <si>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10 Actual</t>
  </si>
  <si>
    <t>FY 11 Actual</t>
  </si>
  <si>
    <t>FY 12 Actual</t>
  </si>
  <si>
    <t>Tonnage by Month -Reflects only current FY12 SWEROC Towns</t>
  </si>
  <si>
    <t>AVG FY 10 - 12</t>
  </si>
  <si>
    <t>FY 13 Actual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</si>
</sst>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4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10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11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12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13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21941424"/>
        <c:axId val="63255089"/>
      </c:barChart>
      <c:lineChart>
        <c:grouping val="standard"/>
        <c:varyColors val="0"/>
        <c:ser>
          <c:idx val="5"/>
          <c:order val="4"/>
          <c:tx>
            <c:strRef>
              <c:f>'Town Report'!$B$19</c:f>
              <c:strCache>
                <c:ptCount val="1"/>
                <c:pt idx="0">
                  <c:v>AVG FY 10 - 12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21941424"/>
        <c:axId val="63255089"/>
      </c:lineChart>
      <c:catAx>
        <c:axId val="2194142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5089"/>
        <c:crosses val="autoZero"/>
        <c:auto val="1"/>
        <c:lblOffset val="100"/>
        <c:tickLblSkip val="1"/>
        <c:noMultiLvlLbl val="0"/>
      </c:catAx>
      <c:valAx>
        <c:axId val="63255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1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TonnageDataBa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June</v>
          </cell>
          <cell r="B3">
            <v>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WS"/>
      <sheetName val="Southeast"/>
      <sheetName val="Southwest"/>
      <sheetName val="Mid-CT"/>
      <sheetName val="Wallingford"/>
      <sheetName val="Bridgeport"/>
      <sheetName val="MoYr"/>
    </sheetNames>
    <sheetDataSet>
      <sheetData sheetId="2">
        <row r="31">
          <cell r="B31" t="str">
            <v>SWEROC</v>
          </cell>
          <cell r="DR31">
            <v>1756.7999999999997</v>
          </cell>
          <cell r="DS31">
            <v>1628.2499999999998</v>
          </cell>
          <cell r="DT31">
            <v>1671.1100000000001</v>
          </cell>
          <cell r="DU31">
            <v>1680.3100000000002</v>
          </cell>
          <cell r="DV31">
            <v>1630.28</v>
          </cell>
          <cell r="DW31">
            <v>1919.7099999999998</v>
          </cell>
          <cell r="DX31">
            <v>1563.7999999999997</v>
          </cell>
          <cell r="DY31">
            <v>1351.8000000000002</v>
          </cell>
          <cell r="DZ31">
            <v>1763.4900000000002</v>
          </cell>
          <cell r="EA31">
            <v>1686.6399999999994</v>
          </cell>
          <cell r="EB31">
            <v>1587.66</v>
          </cell>
          <cell r="EC31">
            <v>1773.5800000000006</v>
          </cell>
          <cell r="ED31">
            <v>1603.8900000000003</v>
          </cell>
          <cell r="EE31">
            <v>1679.3600000000001</v>
          </cell>
          <cell r="EF31">
            <v>1653.82</v>
          </cell>
          <cell r="EG31">
            <v>1616.85</v>
          </cell>
          <cell r="EH31">
            <v>1756.9899999999998</v>
          </cell>
          <cell r="EI31">
            <v>1824.9999999999995</v>
          </cell>
          <cell r="EJ31">
            <v>1482.79</v>
          </cell>
          <cell r="EK31">
            <v>1431.7099999999998</v>
          </cell>
          <cell r="EL31">
            <v>1701.7600000000002</v>
          </cell>
          <cell r="EM31">
            <v>1577.2199999999998</v>
          </cell>
          <cell r="EN31">
            <v>1674.5400000000004</v>
          </cell>
          <cell r="EO31">
            <v>1735.7599999999993</v>
          </cell>
          <cell r="EP31">
            <v>1530.77</v>
          </cell>
          <cell r="EQ31">
            <v>1952</v>
          </cell>
          <cell r="ER31">
            <v>2184.2599999999998</v>
          </cell>
          <cell r="ES31">
            <v>2011.6000000000001</v>
          </cell>
          <cell r="ET31">
            <v>2113.5</v>
          </cell>
          <cell r="EU31">
            <v>2353.54</v>
          </cell>
          <cell r="EV31">
            <v>2131.89</v>
          </cell>
          <cell r="EW31">
            <v>1788.78</v>
          </cell>
          <cell r="EX31">
            <v>1994.14</v>
          </cell>
          <cell r="EY31">
            <v>1960.1899999999998</v>
          </cell>
          <cell r="EZ31">
            <v>2208.5099999999998</v>
          </cell>
          <cell r="FA31">
            <v>2207.41</v>
          </cell>
          <cell r="FB31">
            <v>2133.99</v>
          </cell>
          <cell r="FC31">
            <v>2274.5800000000004</v>
          </cell>
          <cell r="FD31">
            <v>1993.1599999999999</v>
          </cell>
          <cell r="FE31">
            <v>2132.68</v>
          </cell>
          <cell r="FF31">
            <v>2421.4300000000003</v>
          </cell>
          <cell r="FG31">
            <v>2341.78</v>
          </cell>
          <cell r="FH31">
            <v>2324.61</v>
          </cell>
          <cell r="FI31">
            <v>1639.2</v>
          </cell>
          <cell r="FJ31">
            <v>2132.29</v>
          </cell>
          <cell r="FK31">
            <v>2096.23</v>
          </cell>
          <cell r="FL31">
            <v>2326.7499999999995</v>
          </cell>
          <cell r="FM31">
            <v>2151.12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28" t="str">
        <f>CONCATENATE('[2]Southwest'!$B$31," Recycling - ",'[1]MonthYear'!$A$3," ",'[1]MonthYear'!$B$3)</f>
        <v>SWEROC Recycling - June 2013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1" t="s">
        <v>17</v>
      </c>
      <c r="C2" s="31"/>
      <c r="D2" s="31"/>
      <c r="E2" s="31"/>
      <c r="F2" s="31"/>
      <c r="G2" s="31"/>
      <c r="H2" s="31"/>
      <c r="I2" s="31">
        <f>C3</f>
        <v>0</v>
      </c>
      <c r="J2" s="31"/>
      <c r="K2" s="4" t="s">
        <v>16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15</v>
      </c>
      <c r="C3" s="7">
        <f>'[2]Southwest'!$F$31</f>
        <v>0</v>
      </c>
      <c r="D3" s="7">
        <f>C3</f>
        <v>0</v>
      </c>
      <c r="E3" s="7">
        <f>C3</f>
        <v>0</v>
      </c>
      <c r="F3" s="7">
        <f>C3</f>
        <v>0</v>
      </c>
      <c r="G3" s="7">
        <f>C3</f>
        <v>0</v>
      </c>
      <c r="H3" s="7">
        <f>C3</f>
        <v>0</v>
      </c>
      <c r="I3" s="7">
        <f>C3</f>
        <v>0</v>
      </c>
      <c r="J3" s="7">
        <f>C3</f>
        <v>0</v>
      </c>
      <c r="K3" s="7">
        <f>C3</f>
        <v>0</v>
      </c>
      <c r="L3" s="7">
        <f>C3</f>
        <v>0</v>
      </c>
      <c r="M3" s="7">
        <f>C3</f>
        <v>0</v>
      </c>
      <c r="N3" s="7">
        <f>C3</f>
        <v>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29" t="s">
        <v>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12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10" t="s">
        <v>19</v>
      </c>
      <c r="C6" s="11">
        <f>'[2]Southwest'!DR$31</f>
        <v>1756.7999999999997</v>
      </c>
      <c r="D6" s="11">
        <f>'[2]Southwest'!DS$31</f>
        <v>1628.2499999999998</v>
      </c>
      <c r="E6" s="11">
        <f>'[2]Southwest'!DT$31</f>
        <v>1671.1100000000001</v>
      </c>
      <c r="F6" s="11">
        <f>'[2]Southwest'!DU$31</f>
        <v>1680.3100000000002</v>
      </c>
      <c r="G6" s="11">
        <f>'[2]Southwest'!DV$31</f>
        <v>1630.28</v>
      </c>
      <c r="H6" s="11">
        <f>'[2]Southwest'!DW$31</f>
        <v>1919.7099999999998</v>
      </c>
      <c r="I6" s="11">
        <f>'[2]Southwest'!DX$31</f>
        <v>1563.7999999999997</v>
      </c>
      <c r="J6" s="11">
        <f>'[2]Southwest'!DY$31</f>
        <v>1351.8000000000002</v>
      </c>
      <c r="K6" s="11">
        <f>'[2]Southwest'!DZ$31</f>
        <v>1763.4900000000002</v>
      </c>
      <c r="L6" s="11">
        <f>'[2]Southwest'!EA$31</f>
        <v>1686.6399999999994</v>
      </c>
      <c r="M6" s="11">
        <f>'[2]Southwest'!EB$31</f>
        <v>1587.66</v>
      </c>
      <c r="N6" s="11">
        <f>'[2]Southwest'!EC$31</f>
        <v>1773.5800000000006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12" t="s">
        <v>20</v>
      </c>
      <c r="C7" s="11">
        <f>'[2]Southwest'!ED$31</f>
        <v>1603.8900000000003</v>
      </c>
      <c r="D7" s="11">
        <f>'[2]Southwest'!EE$31</f>
        <v>1679.3600000000001</v>
      </c>
      <c r="E7" s="11">
        <f>'[2]Southwest'!EF$31</f>
        <v>1653.82</v>
      </c>
      <c r="F7" s="11">
        <f>'[2]Southwest'!EG$31</f>
        <v>1616.85</v>
      </c>
      <c r="G7" s="11">
        <f>'[2]Southwest'!EH$31</f>
        <v>1756.9899999999998</v>
      </c>
      <c r="H7" s="11">
        <f>'[2]Southwest'!EI$31</f>
        <v>1824.9999999999995</v>
      </c>
      <c r="I7" s="11">
        <f>'[2]Southwest'!EJ$31</f>
        <v>1482.79</v>
      </c>
      <c r="J7" s="11">
        <f>'[2]Southwest'!EK$31</f>
        <v>1431.7099999999998</v>
      </c>
      <c r="K7" s="11">
        <f>'[2]Southwest'!EL$31</f>
        <v>1701.7600000000002</v>
      </c>
      <c r="L7" s="11">
        <f>'[2]Southwest'!EM$31</f>
        <v>1577.2199999999998</v>
      </c>
      <c r="M7" s="11">
        <f>'[2]Southwest'!EN$31</f>
        <v>1674.5400000000004</v>
      </c>
      <c r="N7" s="11">
        <f>'[2]Southwest'!EO$31</f>
        <v>1735.7599999999993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0" t="s">
        <v>21</v>
      </c>
      <c r="C8" s="11">
        <f>'[2]Southwest'!EP$31</f>
        <v>1530.77</v>
      </c>
      <c r="D8" s="11">
        <f>'[2]Southwest'!EQ$31</f>
        <v>1952</v>
      </c>
      <c r="E8" s="11">
        <f>'[2]Southwest'!ER$31</f>
        <v>2184.2599999999998</v>
      </c>
      <c r="F8" s="11">
        <f>'[2]Southwest'!ES$31</f>
        <v>2011.6000000000001</v>
      </c>
      <c r="G8" s="11">
        <f>'[2]Southwest'!ET$31</f>
        <v>2113.5</v>
      </c>
      <c r="H8" s="11">
        <f>'[2]Southwest'!EU$31</f>
        <v>2353.54</v>
      </c>
      <c r="I8" s="11">
        <f>'[2]Southwest'!EV$31</f>
        <v>2131.89</v>
      </c>
      <c r="J8" s="11">
        <f>'[2]Southwest'!EW$31</f>
        <v>1788.78</v>
      </c>
      <c r="K8" s="11">
        <f>'[2]Southwest'!EX$31</f>
        <v>1994.14</v>
      </c>
      <c r="L8" s="11">
        <f>'[2]Southwest'!EY$31</f>
        <v>1960.1899999999998</v>
      </c>
      <c r="M8" s="11">
        <f>'[2]Southwest'!EZ$31</f>
        <v>2208.5099999999998</v>
      </c>
      <c r="N8" s="11">
        <f>'[2]Southwest'!FA$31</f>
        <v>2207.41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2" t="s">
        <v>23</v>
      </c>
      <c r="C9" s="23">
        <f>AVERAGE(C6:C8)</f>
        <v>1630.4866666666667</v>
      </c>
      <c r="D9" s="23">
        <f aca="true" t="shared" si="0" ref="D9:N9">AVERAGE(D6:D8)</f>
        <v>1753.2033333333331</v>
      </c>
      <c r="E9" s="23">
        <f t="shared" si="0"/>
        <v>1836.3966666666668</v>
      </c>
      <c r="F9" s="23">
        <f t="shared" si="0"/>
        <v>1769.5866666666668</v>
      </c>
      <c r="G9" s="23">
        <f t="shared" si="0"/>
        <v>1833.59</v>
      </c>
      <c r="H9" s="23">
        <f t="shared" si="0"/>
        <v>2032.7499999999998</v>
      </c>
      <c r="I9" s="23">
        <f t="shared" si="0"/>
        <v>1726.1599999999999</v>
      </c>
      <c r="J9" s="23">
        <f t="shared" si="0"/>
        <v>1524.0966666666666</v>
      </c>
      <c r="K9" s="23">
        <f t="shared" si="0"/>
        <v>1819.7966666666669</v>
      </c>
      <c r="L9" s="23">
        <f t="shared" si="0"/>
        <v>1741.3499999999997</v>
      </c>
      <c r="M9" s="23">
        <f t="shared" si="0"/>
        <v>1823.5700000000004</v>
      </c>
      <c r="N9" s="23">
        <f t="shared" si="0"/>
        <v>1905.5833333333333</v>
      </c>
      <c r="O9" s="27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24" t="s">
        <v>24</v>
      </c>
      <c r="C10" s="25">
        <f>IF('[2]Southwest'!FB$31=0,"",'[2]Southwest'!FB$31)</f>
        <v>2133.99</v>
      </c>
      <c r="D10" s="25">
        <f>IF('[2]Southwest'!FC$31=0,"",'[2]Southwest'!FC$31)</f>
        <v>2274.5800000000004</v>
      </c>
      <c r="E10" s="25">
        <f>IF('[2]Southwest'!FD$31=0,"",'[2]Southwest'!FD$31)</f>
        <v>1993.1599999999999</v>
      </c>
      <c r="F10" s="25">
        <f>IF('[2]Southwest'!FE$31=0,"",'[2]Southwest'!FE$31)</f>
        <v>2132.68</v>
      </c>
      <c r="G10" s="25">
        <f>IF('[2]Southwest'!FF$31=0,"",'[2]Southwest'!FF$31)</f>
        <v>2421.4300000000003</v>
      </c>
      <c r="H10" s="25">
        <f>IF('[2]Southwest'!FG$31=0,"",'[2]Southwest'!FG$31)</f>
        <v>2341.78</v>
      </c>
      <c r="I10" s="25">
        <f>IF('[2]Southwest'!FH$31=0,"",'[2]Southwest'!FH$31)</f>
        <v>2324.61</v>
      </c>
      <c r="J10" s="25">
        <f>IF('[2]Southwest'!FI$31=0,"",'[2]Southwest'!FI$31)</f>
        <v>1639.2</v>
      </c>
      <c r="K10" s="25">
        <f>IF('[2]Southwest'!FJ$31=0,"",'[2]Southwest'!FJ$31)</f>
        <v>2132.29</v>
      </c>
      <c r="L10" s="25">
        <f>IF('[2]Southwest'!FK$31=0,"",'[2]Southwest'!FK$31)</f>
        <v>2096.23</v>
      </c>
      <c r="M10" s="25">
        <f>IF('[2]Southwest'!FL$31=0,"",'[2]Southwest'!FL$31)</f>
        <v>2326.7499999999995</v>
      </c>
      <c r="N10" s="25">
        <f>IF('[2]Southwest'!FM$31=0,"",'[2]Southwest'!FM$31)</f>
        <v>2151.12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2" t="s">
        <v>18</v>
      </c>
      <c r="C11" s="23">
        <f>IF(C10="","",C10-C9)</f>
        <v>503.5033333333331</v>
      </c>
      <c r="D11" s="23">
        <f>IF(D10="","",D10-D9)</f>
        <v>521.3766666666672</v>
      </c>
      <c r="E11" s="23">
        <f aca="true" t="shared" si="1" ref="E11:N11">IF(E10="","",E10-E9)</f>
        <v>156.7633333333331</v>
      </c>
      <c r="F11" s="23">
        <f t="shared" si="1"/>
        <v>363.093333333333</v>
      </c>
      <c r="G11" s="23">
        <f t="shared" si="1"/>
        <v>587.8400000000004</v>
      </c>
      <c r="H11" s="23">
        <f t="shared" si="1"/>
        <v>309.0300000000004</v>
      </c>
      <c r="I11" s="23">
        <f t="shared" si="1"/>
        <v>598.4500000000003</v>
      </c>
      <c r="J11" s="23">
        <f t="shared" si="1"/>
        <v>115.10333333333347</v>
      </c>
      <c r="K11" s="23">
        <f t="shared" si="1"/>
        <v>312.4933333333331</v>
      </c>
      <c r="L11" s="23">
        <f t="shared" si="1"/>
        <v>354.88000000000034</v>
      </c>
      <c r="M11" s="23">
        <f t="shared" si="1"/>
        <v>503.17999999999915</v>
      </c>
      <c r="N11" s="23">
        <f t="shared" si="1"/>
        <v>245.53666666666663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2" t="s">
        <v>18</v>
      </c>
      <c r="C12" s="26">
        <f>IF(C10="","",C11/C9)</f>
        <v>0.3088055508989135</v>
      </c>
      <c r="D12" s="26">
        <f>IF(D10="","",D11/D9)</f>
        <v>0.2973851673413051</v>
      </c>
      <c r="E12" s="26">
        <f aca="true" t="shared" si="2" ref="E12:N12">IF(E10="","",E11/E9)</f>
        <v>0.08536463618063622</v>
      </c>
      <c r="F12" s="26">
        <f t="shared" si="2"/>
        <v>0.20518539169222172</v>
      </c>
      <c r="G12" s="26">
        <f t="shared" si="2"/>
        <v>0.3205951166836645</v>
      </c>
      <c r="H12" s="26">
        <f t="shared" si="2"/>
        <v>0.15202558110933487</v>
      </c>
      <c r="I12" s="26">
        <f t="shared" si="2"/>
        <v>0.3466943968114198</v>
      </c>
      <c r="J12" s="26">
        <f t="shared" si="2"/>
        <v>0.07552233126070315</v>
      </c>
      <c r="K12" s="26">
        <f t="shared" si="2"/>
        <v>0.17171881840278846</v>
      </c>
      <c r="L12" s="26">
        <f t="shared" si="2"/>
        <v>0.20379590547563695</v>
      </c>
      <c r="M12" s="26">
        <f t="shared" si="2"/>
        <v>0.27593127765865805</v>
      </c>
      <c r="N12" s="26">
        <f t="shared" si="2"/>
        <v>0.12885118292736256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29" t="s">
        <v>13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12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2" t="str">
        <f aca="true" t="shared" si="3" ref="B16:C18">B6</f>
        <v>FY 10 Actual</v>
      </c>
      <c r="C16" s="13">
        <f t="shared" si="3"/>
        <v>1756.7999999999997</v>
      </c>
      <c r="D16" s="13">
        <f>C16+D6</f>
        <v>3385.0499999999993</v>
      </c>
      <c r="E16" s="13">
        <f aca="true" t="shared" si="4" ref="E16:N16">D16+E6</f>
        <v>5056.16</v>
      </c>
      <c r="F16" s="13">
        <f t="shared" si="4"/>
        <v>6736.47</v>
      </c>
      <c r="G16" s="13">
        <f t="shared" si="4"/>
        <v>8366.75</v>
      </c>
      <c r="H16" s="13">
        <f t="shared" si="4"/>
        <v>10286.46</v>
      </c>
      <c r="I16" s="13">
        <f t="shared" si="4"/>
        <v>11850.259999999998</v>
      </c>
      <c r="J16" s="13">
        <f t="shared" si="4"/>
        <v>13202.059999999998</v>
      </c>
      <c r="K16" s="13">
        <f t="shared" si="4"/>
        <v>14965.549999999997</v>
      </c>
      <c r="L16" s="13">
        <f t="shared" si="4"/>
        <v>16652.189999999995</v>
      </c>
      <c r="M16" s="13">
        <f t="shared" si="4"/>
        <v>18239.849999999995</v>
      </c>
      <c r="N16" s="13">
        <f t="shared" si="4"/>
        <v>20013.429999999997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2" t="str">
        <f t="shared" si="3"/>
        <v>FY 11 Actual</v>
      </c>
      <c r="C17" s="13">
        <f t="shared" si="3"/>
        <v>1603.8900000000003</v>
      </c>
      <c r="D17" s="13">
        <f>C17+D7</f>
        <v>3283.2500000000005</v>
      </c>
      <c r="E17" s="13">
        <f aca="true" t="shared" si="5" ref="E17:N18">D17+E7</f>
        <v>4937.070000000001</v>
      </c>
      <c r="F17" s="13">
        <f t="shared" si="5"/>
        <v>6553.92</v>
      </c>
      <c r="G17" s="13">
        <f t="shared" si="5"/>
        <v>8310.91</v>
      </c>
      <c r="H17" s="13">
        <f t="shared" si="5"/>
        <v>10135.91</v>
      </c>
      <c r="I17" s="13">
        <f t="shared" si="5"/>
        <v>11618.7</v>
      </c>
      <c r="J17" s="13">
        <f t="shared" si="5"/>
        <v>13050.41</v>
      </c>
      <c r="K17" s="13">
        <f t="shared" si="5"/>
        <v>14752.17</v>
      </c>
      <c r="L17" s="13">
        <f t="shared" si="5"/>
        <v>16329.39</v>
      </c>
      <c r="M17" s="13">
        <f t="shared" si="5"/>
        <v>18003.93</v>
      </c>
      <c r="N17" s="13">
        <f t="shared" si="5"/>
        <v>19739.69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2" t="str">
        <f t="shared" si="3"/>
        <v>FY 12 Actual</v>
      </c>
      <c r="C18" s="21">
        <f t="shared" si="3"/>
        <v>1530.77</v>
      </c>
      <c r="D18" s="13">
        <f>C18+D8</f>
        <v>3482.77</v>
      </c>
      <c r="E18" s="21">
        <f t="shared" si="5"/>
        <v>5667.03</v>
      </c>
      <c r="F18" s="21">
        <f t="shared" si="5"/>
        <v>7678.63</v>
      </c>
      <c r="G18" s="21">
        <f t="shared" si="5"/>
        <v>9792.130000000001</v>
      </c>
      <c r="H18" s="21">
        <f t="shared" si="5"/>
        <v>12145.670000000002</v>
      </c>
      <c r="I18" s="21">
        <f t="shared" si="5"/>
        <v>14277.560000000001</v>
      </c>
      <c r="J18" s="21">
        <f t="shared" si="5"/>
        <v>16066.340000000002</v>
      </c>
      <c r="K18" s="21">
        <f t="shared" si="5"/>
        <v>18060.480000000003</v>
      </c>
      <c r="L18" s="21">
        <f t="shared" si="5"/>
        <v>20020.670000000002</v>
      </c>
      <c r="M18" s="21">
        <f t="shared" si="5"/>
        <v>22229.18</v>
      </c>
      <c r="N18" s="21">
        <f t="shared" si="5"/>
        <v>24436.59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2" t="str">
        <f>B9</f>
        <v>AVG FY 10 - 12</v>
      </c>
      <c r="C19" s="23">
        <f>AVERAGE(C16:C18)</f>
        <v>1630.4866666666667</v>
      </c>
      <c r="D19" s="23">
        <f aca="true" t="shared" si="6" ref="D19:N19">AVERAGE(D16:D18)</f>
        <v>3383.69</v>
      </c>
      <c r="E19" s="23">
        <f t="shared" si="6"/>
        <v>5220.086666666666</v>
      </c>
      <c r="F19" s="23">
        <f t="shared" si="6"/>
        <v>6989.673333333333</v>
      </c>
      <c r="G19" s="23">
        <f t="shared" si="6"/>
        <v>8823.263333333334</v>
      </c>
      <c r="H19" s="23">
        <f t="shared" si="6"/>
        <v>10856.013333333334</v>
      </c>
      <c r="I19" s="23">
        <f t="shared" si="6"/>
        <v>12582.173333333334</v>
      </c>
      <c r="J19" s="23">
        <f t="shared" si="6"/>
        <v>14106.269999999999</v>
      </c>
      <c r="K19" s="23">
        <f t="shared" si="6"/>
        <v>15926.066666666666</v>
      </c>
      <c r="L19" s="23">
        <f t="shared" si="6"/>
        <v>17667.416666666668</v>
      </c>
      <c r="M19" s="23">
        <f t="shared" si="6"/>
        <v>19490.986666666668</v>
      </c>
      <c r="N19" s="23">
        <f t="shared" si="6"/>
        <v>21396.569999999996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4" t="str">
        <f>B10</f>
        <v>FY 13 Actual</v>
      </c>
      <c r="C20" s="25">
        <f>C10</f>
        <v>2133.99</v>
      </c>
      <c r="D20" s="25">
        <f>IF(D10="","",C20+D10)</f>
        <v>4408.57</v>
      </c>
      <c r="E20" s="25">
        <f aca="true" t="shared" si="7" ref="E20:N20">IF(E10="","",D20+E10)</f>
        <v>6401.73</v>
      </c>
      <c r="F20" s="25">
        <f t="shared" si="7"/>
        <v>8534.41</v>
      </c>
      <c r="G20" s="25">
        <f t="shared" si="7"/>
        <v>10955.84</v>
      </c>
      <c r="H20" s="25">
        <f t="shared" si="7"/>
        <v>13297.62</v>
      </c>
      <c r="I20" s="25">
        <f t="shared" si="7"/>
        <v>15622.230000000001</v>
      </c>
      <c r="J20" s="25">
        <f t="shared" si="7"/>
        <v>17261.43</v>
      </c>
      <c r="K20" s="25">
        <f t="shared" si="7"/>
        <v>19393.72</v>
      </c>
      <c r="L20" s="25">
        <f t="shared" si="7"/>
        <v>21489.95</v>
      </c>
      <c r="M20" s="25">
        <f t="shared" si="7"/>
        <v>23816.7</v>
      </c>
      <c r="N20" s="25">
        <f t="shared" si="7"/>
        <v>25967.82</v>
      </c>
      <c r="O20" s="2"/>
      <c r="P20" s="15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2" t="s">
        <v>18</v>
      </c>
      <c r="C21" s="23">
        <f>IF(C20=0,"",C20-C19)</f>
        <v>503.5033333333331</v>
      </c>
      <c r="D21" s="23">
        <f>IF(D20="","",D20-D19)</f>
        <v>1024.8799999999997</v>
      </c>
      <c r="E21" s="23">
        <f aca="true" t="shared" si="8" ref="E21:N21">IF(E20="","",E20-E19)</f>
        <v>1181.6433333333334</v>
      </c>
      <c r="F21" s="23">
        <f t="shared" si="8"/>
        <v>1544.7366666666667</v>
      </c>
      <c r="G21" s="23">
        <f t="shared" si="8"/>
        <v>2132.576666666666</v>
      </c>
      <c r="H21" s="23">
        <f t="shared" si="8"/>
        <v>2441.6066666666666</v>
      </c>
      <c r="I21" s="23">
        <f t="shared" si="8"/>
        <v>3040.0566666666673</v>
      </c>
      <c r="J21" s="23">
        <f t="shared" si="8"/>
        <v>3155.1600000000017</v>
      </c>
      <c r="K21" s="23">
        <f t="shared" si="8"/>
        <v>3467.6533333333355</v>
      </c>
      <c r="L21" s="23">
        <f t="shared" si="8"/>
        <v>3822.533333333333</v>
      </c>
      <c r="M21" s="23">
        <f t="shared" si="8"/>
        <v>4325.713333333333</v>
      </c>
      <c r="N21" s="23">
        <f t="shared" si="8"/>
        <v>4571.250000000004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2" t="s">
        <v>18</v>
      </c>
      <c r="C22" s="26">
        <f>IF(C20=0,"",C21/C19)</f>
        <v>0.3088055508989135</v>
      </c>
      <c r="D22" s="26">
        <f>IF(D20="","",D21/D19)</f>
        <v>0.3028882669511686</v>
      </c>
      <c r="E22" s="26">
        <f aca="true" t="shared" si="9" ref="E22:N22">IF(E20="","",E21/E19)</f>
        <v>0.22636469637158008</v>
      </c>
      <c r="F22" s="26">
        <f t="shared" si="9"/>
        <v>0.22100269826629954</v>
      </c>
      <c r="G22" s="26">
        <f t="shared" si="9"/>
        <v>0.24169931079921667</v>
      </c>
      <c r="H22" s="26">
        <f t="shared" si="9"/>
        <v>0.22490822290810253</v>
      </c>
      <c r="I22" s="26">
        <f t="shared" si="9"/>
        <v>0.2416161807764001</v>
      </c>
      <c r="J22" s="26">
        <f t="shared" si="9"/>
        <v>0.22367075066619327</v>
      </c>
      <c r="K22" s="26">
        <f t="shared" si="9"/>
        <v>0.21773444792813473</v>
      </c>
      <c r="L22" s="26">
        <f t="shared" si="9"/>
        <v>0.2163606261998311</v>
      </c>
      <c r="M22" s="26">
        <f t="shared" si="9"/>
        <v>0.2219340358346832</v>
      </c>
      <c r="N22" s="26">
        <f t="shared" si="9"/>
        <v>0.21364405603328032</v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29" t="s">
        <v>13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4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Katha Kerr</cp:lastModifiedBy>
  <cp:lastPrinted>2011-05-10T14:57:20Z</cp:lastPrinted>
  <dcterms:created xsi:type="dcterms:W3CDTF">2003-12-05T13:40:19Z</dcterms:created>
  <dcterms:modified xsi:type="dcterms:W3CDTF">2013-07-16T16:26:22Z</dcterms:modified>
  <cp:category/>
  <cp:version/>
  <cp:contentType/>
  <cp:contentStatus/>
</cp:coreProperties>
</file>