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5865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<sst xmlns="http://schemas.openxmlformats.org/spreadsheetml/2006/main" count="42" uniqueCount="25">
  <si>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</si>
  <si>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</si>
  <si>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</si>
  <si>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</si>
  <si>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</si>
  <si>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</si>
  <si>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</si>
  <si>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</si>
  <si>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</si>
  <si>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</si>
  <si>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</si>
  <si>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</si>
  <si>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Tonnage by Month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</si>
  <si>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</si>
  <si>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</si>
  <si>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</si>
  <si>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</si>
  <si>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</si>
  <si>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</si>
  <si>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</si>
  <si>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11 Actual</t>
  </si>
  <si>
    <t>FY 12 Actual</t>
  </si>
  <si>
    <t>FY 13 Actual</t>
  </si>
  <si>
    <t>AVG FY 11 - 13</t>
  </si>
  <si>
    <t>FY 14 Actual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</si>
</sst>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5.5"/>
      <color indexed="8"/>
      <name val="Arial"/>
      <family val="2"/>
    </font>
    <font>
      <sz val="10"/>
      <color indexed="8"/>
      <name val="Arial"/>
      <family val="2"/>
    </font>
    <font>
      <sz val="2.9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37" fontId="0" fillId="32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11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12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13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10539371"/>
        <c:axId val="27745476"/>
      </c:barChart>
      <c:lineChart>
        <c:grouping val="standard"/>
        <c:varyColors val="0"/>
        <c:ser>
          <c:idx val="3"/>
          <c:order val="4"/>
          <c:tx>
            <c:strRef>
              <c:f>'Town Report'!$B$3</c:f>
              <c:strCache>
                <c:ptCount val="1"/>
                <c:pt idx="0">
                  <c:v>Minimum Commitment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'Town Report'!$C$3:$N$3</c:f>
              <c:numCache/>
            </c:numRef>
          </c:val>
          <c:smooth val="0"/>
        </c:ser>
        <c:ser>
          <c:idx val="5"/>
          <c:order val="5"/>
          <c:tx>
            <c:strRef>
              <c:f>'Town Report'!$B$19</c:f>
              <c:strCache>
                <c:ptCount val="1"/>
                <c:pt idx="0">
                  <c:v>AVG FY 11 - 13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10539371"/>
        <c:axId val="27745476"/>
      </c:lineChart>
      <c:catAx>
        <c:axId val="1053937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45476"/>
        <c:crosses val="autoZero"/>
        <c:auto val="1"/>
        <c:lblOffset val="100"/>
        <c:tickLblSkip val="1"/>
        <c:noMultiLvlLbl val="0"/>
      </c:catAx>
      <c:valAx>
        <c:axId val="27745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9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125"/>
          <c:y val="0.04125"/>
          <c:w val="0.226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296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TonnageDataBas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June</v>
          </cell>
          <cell r="B3">
            <v>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WS"/>
      <sheetName val="Southeast"/>
      <sheetName val="Southwest"/>
      <sheetName val="Mid-CT"/>
      <sheetName val="Wallingford"/>
      <sheetName val="Bridgeport"/>
      <sheetName val="MoYr"/>
    </sheetNames>
    <sheetDataSet>
      <sheetData sheetId="2">
        <row r="19">
          <cell r="B19" t="str">
            <v>Westport</v>
          </cell>
          <cell r="F19">
            <v>19500</v>
          </cell>
          <cell r="ED19">
            <v>1608.76</v>
          </cell>
          <cell r="EE19">
            <v>1490.17</v>
          </cell>
          <cell r="EF19">
            <v>1581.95</v>
          </cell>
          <cell r="EG19">
            <v>1415.69</v>
          </cell>
          <cell r="EH19">
            <v>1491.1</v>
          </cell>
          <cell r="EI19">
            <v>1438.64</v>
          </cell>
          <cell r="EJ19">
            <v>1278.95</v>
          </cell>
          <cell r="EK19">
            <v>1090.29</v>
          </cell>
          <cell r="EL19">
            <v>1554.47</v>
          </cell>
          <cell r="EM19">
            <v>1543.63</v>
          </cell>
          <cell r="EN19">
            <v>1593.03</v>
          </cell>
          <cell r="EO19">
            <v>1805.66</v>
          </cell>
          <cell r="EP19">
            <v>1258.02</v>
          </cell>
          <cell r="EQ19">
            <v>1407.76</v>
          </cell>
          <cell r="ER19">
            <v>1415.08</v>
          </cell>
          <cell r="ES19">
            <v>1179.29</v>
          </cell>
          <cell r="ET19">
            <v>1379.66</v>
          </cell>
          <cell r="EU19">
            <v>1101.13</v>
          </cell>
          <cell r="EV19">
            <v>1114.03</v>
          </cell>
          <cell r="EW19">
            <v>959.23</v>
          </cell>
          <cell r="EX19">
            <v>1083.75</v>
          </cell>
          <cell r="EY19">
            <v>1096.81</v>
          </cell>
          <cell r="EZ19">
            <v>1340.51</v>
          </cell>
          <cell r="FA19">
            <v>1279.65</v>
          </cell>
          <cell r="FB19">
            <v>1287.82</v>
          </cell>
          <cell r="FC19">
            <v>1293.82</v>
          </cell>
          <cell r="FD19">
            <v>1151.04</v>
          </cell>
          <cell r="FE19">
            <v>1124.76</v>
          </cell>
          <cell r="FF19">
            <v>1515.81</v>
          </cell>
          <cell r="FG19">
            <v>1113.19</v>
          </cell>
          <cell r="FH19">
            <v>1165.66</v>
          </cell>
          <cell r="FI19">
            <v>879.54</v>
          </cell>
          <cell r="FJ19">
            <v>1067.48</v>
          </cell>
          <cell r="FK19">
            <v>1208.25</v>
          </cell>
          <cell r="FL19">
            <v>1348.92</v>
          </cell>
          <cell r="FM19">
            <v>1274.3</v>
          </cell>
          <cell r="FN19">
            <v>1359.85</v>
          </cell>
          <cell r="FO19">
            <v>1337.7</v>
          </cell>
          <cell r="FP19">
            <v>1124.17</v>
          </cell>
          <cell r="FQ19">
            <v>1263.1</v>
          </cell>
          <cell r="FR19">
            <v>1181.96</v>
          </cell>
          <cell r="FS19">
            <v>1215.32</v>
          </cell>
          <cell r="FT19">
            <v>1122.32</v>
          </cell>
          <cell r="FU19">
            <v>856.15</v>
          </cell>
          <cell r="FV19">
            <v>1016.11</v>
          </cell>
          <cell r="FW19">
            <v>1304.37</v>
          </cell>
          <cell r="FX19">
            <v>1376.78</v>
          </cell>
          <cell r="FY19">
            <v>1304.58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14" width="7.7109375" style="0" customWidth="1"/>
  </cols>
  <sheetData>
    <row r="1" spans="1:24" ht="24.75" customHeight="1">
      <c r="A1" s="3"/>
      <c r="B1" s="28" t="str">
        <f>CONCATENATE('[2]Southwest'!$B$19," MSW - ",'[1]MonthYear'!$A$3," ",'[1]MonthYear'!$B$3)</f>
        <v>Westport MSW - June 2014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1" t="s">
        <v>18</v>
      </c>
      <c r="C2" s="31"/>
      <c r="D2" s="31"/>
      <c r="E2" s="31"/>
      <c r="F2" s="31"/>
      <c r="G2" s="31"/>
      <c r="H2" s="31"/>
      <c r="I2" s="31">
        <f>C3</f>
        <v>19500</v>
      </c>
      <c r="J2" s="31"/>
      <c r="K2" s="4" t="s">
        <v>17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16</v>
      </c>
      <c r="C3" s="7">
        <f>'[2]Southwest'!$F$19</f>
        <v>19500</v>
      </c>
      <c r="D3" s="7">
        <f>C3</f>
        <v>19500</v>
      </c>
      <c r="E3" s="7">
        <f>C3</f>
        <v>19500</v>
      </c>
      <c r="F3" s="7">
        <f>C3</f>
        <v>19500</v>
      </c>
      <c r="G3" s="7">
        <f>C3</f>
        <v>19500</v>
      </c>
      <c r="H3" s="7">
        <f>C3</f>
        <v>19500</v>
      </c>
      <c r="I3" s="7">
        <f>C3</f>
        <v>19500</v>
      </c>
      <c r="J3" s="7">
        <f>C3</f>
        <v>19500</v>
      </c>
      <c r="K3" s="7">
        <f>C3</f>
        <v>19500</v>
      </c>
      <c r="L3" s="7">
        <f>C3</f>
        <v>19500</v>
      </c>
      <c r="M3" s="7">
        <f>C3</f>
        <v>19500</v>
      </c>
      <c r="N3" s="7">
        <f>C3</f>
        <v>19500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29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10" t="s">
        <v>20</v>
      </c>
      <c r="C6" s="11">
        <f>'[2]Southwest'!ED$19</f>
        <v>1608.76</v>
      </c>
      <c r="D6" s="11">
        <f>'[2]Southwest'!EE$19</f>
        <v>1490.17</v>
      </c>
      <c r="E6" s="11">
        <f>'[2]Southwest'!EF$19</f>
        <v>1581.95</v>
      </c>
      <c r="F6" s="11">
        <f>'[2]Southwest'!EG$19</f>
        <v>1415.69</v>
      </c>
      <c r="G6" s="11">
        <f>'[2]Southwest'!EH$19</f>
        <v>1491.1</v>
      </c>
      <c r="H6" s="11">
        <f>'[2]Southwest'!EI$19</f>
        <v>1438.64</v>
      </c>
      <c r="I6" s="11">
        <f>'[2]Southwest'!EJ$19</f>
        <v>1278.95</v>
      </c>
      <c r="J6" s="11">
        <f>'[2]Southwest'!EK$19</f>
        <v>1090.29</v>
      </c>
      <c r="K6" s="11">
        <f>'[2]Southwest'!EL$19</f>
        <v>1554.47</v>
      </c>
      <c r="L6" s="11">
        <f>'[2]Southwest'!EM$19</f>
        <v>1543.63</v>
      </c>
      <c r="M6" s="11">
        <f>'[2]Southwest'!EN$19</f>
        <v>1593.03</v>
      </c>
      <c r="N6" s="11">
        <f>'[2]Southwest'!EO$19</f>
        <v>1805.66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12" t="s">
        <v>21</v>
      </c>
      <c r="C7" s="11">
        <f>'[2]Southwest'!EP$19</f>
        <v>1258.02</v>
      </c>
      <c r="D7" s="11">
        <f>'[2]Southwest'!EQ$19</f>
        <v>1407.76</v>
      </c>
      <c r="E7" s="11">
        <f>'[2]Southwest'!ER$19</f>
        <v>1415.08</v>
      </c>
      <c r="F7" s="11">
        <f>'[2]Southwest'!ES$19</f>
        <v>1179.29</v>
      </c>
      <c r="G7" s="11">
        <f>'[2]Southwest'!ET$19</f>
        <v>1379.66</v>
      </c>
      <c r="H7" s="11">
        <f>'[2]Southwest'!EU$19</f>
        <v>1101.13</v>
      </c>
      <c r="I7" s="11">
        <f>'[2]Southwest'!EV$19</f>
        <v>1114.03</v>
      </c>
      <c r="J7" s="11">
        <f>'[2]Southwest'!EW$19</f>
        <v>959.23</v>
      </c>
      <c r="K7" s="11">
        <f>'[2]Southwest'!EX$19</f>
        <v>1083.75</v>
      </c>
      <c r="L7" s="11">
        <f>'[2]Southwest'!EY$19</f>
        <v>1096.81</v>
      </c>
      <c r="M7" s="11">
        <f>'[2]Southwest'!EZ$19</f>
        <v>1340.51</v>
      </c>
      <c r="N7" s="11">
        <f>'[2]Southwest'!FA$19</f>
        <v>1279.65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0" t="s">
        <v>22</v>
      </c>
      <c r="C8" s="11">
        <f>'[2]Southwest'!FB$19</f>
        <v>1287.82</v>
      </c>
      <c r="D8" s="11">
        <f>'[2]Southwest'!FC$19</f>
        <v>1293.82</v>
      </c>
      <c r="E8" s="11">
        <f>'[2]Southwest'!FD$19</f>
        <v>1151.04</v>
      </c>
      <c r="F8" s="11">
        <f>'[2]Southwest'!FE$19</f>
        <v>1124.76</v>
      </c>
      <c r="G8" s="11">
        <f>'[2]Southwest'!FF$19</f>
        <v>1515.81</v>
      </c>
      <c r="H8" s="11">
        <f>'[2]Southwest'!FG$19</f>
        <v>1113.19</v>
      </c>
      <c r="I8" s="11">
        <f>'[2]Southwest'!FH$19</f>
        <v>1165.66</v>
      </c>
      <c r="J8" s="11">
        <f>'[2]Southwest'!FI$19</f>
        <v>879.54</v>
      </c>
      <c r="K8" s="11">
        <f>'[2]Southwest'!FJ$19</f>
        <v>1067.48</v>
      </c>
      <c r="L8" s="11">
        <f>'[2]Southwest'!FK$19</f>
        <v>1208.25</v>
      </c>
      <c r="M8" s="11">
        <f>'[2]Southwest'!FL$19</f>
        <v>1348.92</v>
      </c>
      <c r="N8" s="11">
        <f>'[2]Southwest'!FM$19</f>
        <v>1274.3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2" t="s">
        <v>23</v>
      </c>
      <c r="C9" s="23">
        <f>AVERAGE(C6:C8)</f>
        <v>1384.8666666666666</v>
      </c>
      <c r="D9" s="23">
        <f aca="true" t="shared" si="0" ref="D9:N9">AVERAGE(D6:D8)</f>
        <v>1397.25</v>
      </c>
      <c r="E9" s="23">
        <f t="shared" si="0"/>
        <v>1382.6899999999998</v>
      </c>
      <c r="F9" s="23">
        <f t="shared" si="0"/>
        <v>1239.9133333333332</v>
      </c>
      <c r="G9" s="23">
        <f t="shared" si="0"/>
        <v>1462.1899999999998</v>
      </c>
      <c r="H9" s="23">
        <f t="shared" si="0"/>
        <v>1217.6533333333334</v>
      </c>
      <c r="I9" s="23">
        <f t="shared" si="0"/>
        <v>1186.2133333333334</v>
      </c>
      <c r="J9" s="23">
        <f t="shared" si="0"/>
        <v>976.3533333333334</v>
      </c>
      <c r="K9" s="23">
        <f t="shared" si="0"/>
        <v>1235.2333333333333</v>
      </c>
      <c r="L9" s="23">
        <f t="shared" si="0"/>
        <v>1282.8966666666668</v>
      </c>
      <c r="M9" s="23">
        <f t="shared" si="0"/>
        <v>1427.4866666666667</v>
      </c>
      <c r="N9" s="23">
        <f t="shared" si="0"/>
        <v>1453.2033333333336</v>
      </c>
      <c r="O9" s="27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24" t="s">
        <v>24</v>
      </c>
      <c r="C10" s="25">
        <f>IF('[2]Southwest'!FN$19=0,"",'[2]Southwest'!FN$19)</f>
        <v>1359.85</v>
      </c>
      <c r="D10" s="25">
        <f>IF('[2]Southwest'!FO$19=0,"",'[2]Southwest'!FO$19)</f>
        <v>1337.7</v>
      </c>
      <c r="E10" s="25">
        <f>IF('[2]Southwest'!FP$19=0,"",'[2]Southwest'!FP$19)</f>
        <v>1124.17</v>
      </c>
      <c r="F10" s="25">
        <f>IF('[2]Southwest'!FQ$19=0,"",'[2]Southwest'!FQ$19)</f>
        <v>1263.1</v>
      </c>
      <c r="G10" s="25">
        <f>IF('[2]Southwest'!FR$19=0,"",'[2]Southwest'!FR$19)</f>
        <v>1181.96</v>
      </c>
      <c r="H10" s="25">
        <f>IF('[2]Southwest'!FS$19=0,"",'[2]Southwest'!FS$19)</f>
        <v>1215.32</v>
      </c>
      <c r="I10" s="25">
        <f>IF('[2]Southwest'!FT$19=0,"",'[2]Southwest'!FT$19)</f>
        <v>1122.32</v>
      </c>
      <c r="J10" s="25">
        <f>IF('[2]Southwest'!FU$19=0,"",'[2]Southwest'!FU$19)</f>
        <v>856.15</v>
      </c>
      <c r="K10" s="25">
        <f>IF('[2]Southwest'!FV$19=0,"",'[2]Southwest'!FV$19)</f>
        <v>1016.11</v>
      </c>
      <c r="L10" s="25">
        <f>IF('[2]Southwest'!FW$19=0,"",'[2]Southwest'!FW$19)</f>
        <v>1304.37</v>
      </c>
      <c r="M10" s="25">
        <f>IF('[2]Southwest'!FX$19=0,"",'[2]Southwest'!FX$19)</f>
        <v>1376.78</v>
      </c>
      <c r="N10" s="25">
        <f>IF('[2]Southwest'!FY$19=0,"",'[2]Southwest'!FY$19)</f>
        <v>1304.58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2" t="s">
        <v>19</v>
      </c>
      <c r="C11" s="23">
        <f>IF(C10="","",C10-C9)</f>
        <v>-25.01666666666665</v>
      </c>
      <c r="D11" s="23">
        <f>IF(D10="","",D10-D9)</f>
        <v>-59.549999999999955</v>
      </c>
      <c r="E11" s="23">
        <f aca="true" t="shared" si="1" ref="E11:N11">IF(E10="","",E10-E9)</f>
        <v>-258.51999999999975</v>
      </c>
      <c r="F11" s="23">
        <f t="shared" si="1"/>
        <v>23.186666666666724</v>
      </c>
      <c r="G11" s="23">
        <f t="shared" si="1"/>
        <v>-280.2299999999998</v>
      </c>
      <c r="H11" s="23">
        <f t="shared" si="1"/>
        <v>-2.333333333333485</v>
      </c>
      <c r="I11" s="23">
        <f t="shared" si="1"/>
        <v>-63.89333333333343</v>
      </c>
      <c r="J11" s="23">
        <f t="shared" si="1"/>
        <v>-120.20333333333338</v>
      </c>
      <c r="K11" s="23">
        <f t="shared" si="1"/>
        <v>-219.12333333333333</v>
      </c>
      <c r="L11" s="23">
        <f t="shared" si="1"/>
        <v>21.47333333333313</v>
      </c>
      <c r="M11" s="23">
        <f t="shared" si="1"/>
        <v>-50.706666666666706</v>
      </c>
      <c r="N11" s="23">
        <f t="shared" si="1"/>
        <v>-148.62333333333368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2" t="s">
        <v>19</v>
      </c>
      <c r="C12" s="26">
        <f>IF(C10="","",C11/C9)</f>
        <v>-0.018064314254079807</v>
      </c>
      <c r="D12" s="26">
        <f>IF(D10="","",D11/D9)</f>
        <v>-0.0426194310252281</v>
      </c>
      <c r="E12" s="26">
        <f aca="true" t="shared" si="2" ref="E12:N12">IF(E10="","",E11/E9)</f>
        <v>-0.18696887950299762</v>
      </c>
      <c r="F12" s="26">
        <f t="shared" si="2"/>
        <v>0.018700231736626802</v>
      </c>
      <c r="G12" s="26">
        <f t="shared" si="2"/>
        <v>-0.1916508798446165</v>
      </c>
      <c r="H12" s="26">
        <f t="shared" si="2"/>
        <v>-0.0019162542157593991</v>
      </c>
      <c r="I12" s="26">
        <f t="shared" si="2"/>
        <v>-0.05386327361014328</v>
      </c>
      <c r="J12" s="26">
        <f t="shared" si="2"/>
        <v>-0.12311458283544896</v>
      </c>
      <c r="K12" s="26">
        <f t="shared" si="2"/>
        <v>-0.1773942844806649</v>
      </c>
      <c r="L12" s="26">
        <f t="shared" si="2"/>
        <v>0.01673816285541298</v>
      </c>
      <c r="M12" s="26">
        <f t="shared" si="2"/>
        <v>-0.03552163943154171</v>
      </c>
      <c r="N12" s="26">
        <f t="shared" si="2"/>
        <v>-0.10227290973275154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13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2" t="str">
        <f aca="true" t="shared" si="3" ref="B16:C18">B6</f>
        <v>FY 11 Actual</v>
      </c>
      <c r="C16" s="13">
        <f t="shared" si="3"/>
        <v>1608.76</v>
      </c>
      <c r="D16" s="13">
        <f>C16+D6</f>
        <v>3098.9300000000003</v>
      </c>
      <c r="E16" s="13">
        <f aca="true" t="shared" si="4" ref="E16:N16">D16+E6</f>
        <v>4680.88</v>
      </c>
      <c r="F16" s="13">
        <f t="shared" si="4"/>
        <v>6096.57</v>
      </c>
      <c r="G16" s="13">
        <f t="shared" si="4"/>
        <v>7587.67</v>
      </c>
      <c r="H16" s="13">
        <f t="shared" si="4"/>
        <v>9026.31</v>
      </c>
      <c r="I16" s="13">
        <f t="shared" si="4"/>
        <v>10305.26</v>
      </c>
      <c r="J16" s="13">
        <f t="shared" si="4"/>
        <v>11395.55</v>
      </c>
      <c r="K16" s="13">
        <f t="shared" si="4"/>
        <v>12950.019999999999</v>
      </c>
      <c r="L16" s="13">
        <f t="shared" si="4"/>
        <v>14493.649999999998</v>
      </c>
      <c r="M16" s="13">
        <f t="shared" si="4"/>
        <v>16086.679999999998</v>
      </c>
      <c r="N16" s="13">
        <f t="shared" si="4"/>
        <v>17892.34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2" t="str">
        <f t="shared" si="3"/>
        <v>FY 12 Actual</v>
      </c>
      <c r="C17" s="13">
        <f t="shared" si="3"/>
        <v>1258.02</v>
      </c>
      <c r="D17" s="13">
        <f>C17+D7</f>
        <v>2665.7799999999997</v>
      </c>
      <c r="E17" s="13">
        <f aca="true" t="shared" si="5" ref="E17:N18">D17+E7</f>
        <v>4080.8599999999997</v>
      </c>
      <c r="F17" s="13">
        <f t="shared" si="5"/>
        <v>5260.15</v>
      </c>
      <c r="G17" s="13">
        <f t="shared" si="5"/>
        <v>6639.8099999999995</v>
      </c>
      <c r="H17" s="13">
        <f t="shared" si="5"/>
        <v>7740.94</v>
      </c>
      <c r="I17" s="13">
        <f t="shared" si="5"/>
        <v>8854.97</v>
      </c>
      <c r="J17" s="13">
        <f t="shared" si="5"/>
        <v>9814.199999999999</v>
      </c>
      <c r="K17" s="13">
        <f t="shared" si="5"/>
        <v>10897.949999999999</v>
      </c>
      <c r="L17" s="13">
        <f t="shared" si="5"/>
        <v>11994.759999999998</v>
      </c>
      <c r="M17" s="13">
        <f t="shared" si="5"/>
        <v>13335.269999999999</v>
      </c>
      <c r="N17" s="13">
        <f t="shared" si="5"/>
        <v>14614.919999999998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2" t="str">
        <f t="shared" si="3"/>
        <v>FY 13 Actual</v>
      </c>
      <c r="C18" s="21">
        <f t="shared" si="3"/>
        <v>1287.82</v>
      </c>
      <c r="D18" s="13">
        <f>C18+D8</f>
        <v>2581.64</v>
      </c>
      <c r="E18" s="21">
        <f t="shared" si="5"/>
        <v>3732.68</v>
      </c>
      <c r="F18" s="21">
        <f t="shared" si="5"/>
        <v>4857.44</v>
      </c>
      <c r="G18" s="21">
        <f t="shared" si="5"/>
        <v>6373.25</v>
      </c>
      <c r="H18" s="21">
        <f t="shared" si="5"/>
        <v>7486.4400000000005</v>
      </c>
      <c r="I18" s="21">
        <f t="shared" si="5"/>
        <v>8652.1</v>
      </c>
      <c r="J18" s="21">
        <f t="shared" si="5"/>
        <v>9531.64</v>
      </c>
      <c r="K18" s="21">
        <f t="shared" si="5"/>
        <v>10599.119999999999</v>
      </c>
      <c r="L18" s="21">
        <f t="shared" si="5"/>
        <v>11807.369999999999</v>
      </c>
      <c r="M18" s="21">
        <f t="shared" si="5"/>
        <v>13156.289999999999</v>
      </c>
      <c r="N18" s="21">
        <f t="shared" si="5"/>
        <v>14430.589999999998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2" t="str">
        <f>B9</f>
        <v>AVG FY 11 - 13</v>
      </c>
      <c r="C19" s="23">
        <f>AVERAGE(C16:C18)</f>
        <v>1384.8666666666666</v>
      </c>
      <c r="D19" s="23">
        <f aca="true" t="shared" si="6" ref="D19:N19">AVERAGE(D16:D18)</f>
        <v>2782.116666666667</v>
      </c>
      <c r="E19" s="23">
        <f t="shared" si="6"/>
        <v>4164.806666666666</v>
      </c>
      <c r="F19" s="23">
        <f t="shared" si="6"/>
        <v>5404.72</v>
      </c>
      <c r="G19" s="23">
        <f t="shared" si="6"/>
        <v>6866.91</v>
      </c>
      <c r="H19" s="23">
        <f t="shared" si="6"/>
        <v>8084.563333333334</v>
      </c>
      <c r="I19" s="23">
        <f t="shared" si="6"/>
        <v>9270.776666666667</v>
      </c>
      <c r="J19" s="23">
        <f t="shared" si="6"/>
        <v>10247.13</v>
      </c>
      <c r="K19" s="23">
        <f t="shared" si="6"/>
        <v>11482.363333333333</v>
      </c>
      <c r="L19" s="23">
        <f t="shared" si="6"/>
        <v>12765.26</v>
      </c>
      <c r="M19" s="23">
        <f t="shared" si="6"/>
        <v>14192.746666666666</v>
      </c>
      <c r="N19" s="23">
        <f t="shared" si="6"/>
        <v>15645.949999999999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4" t="str">
        <f>B10</f>
        <v>FY 14 Actual</v>
      </c>
      <c r="C20" s="25">
        <f>C10</f>
        <v>1359.85</v>
      </c>
      <c r="D20" s="25">
        <f>IF(D10="","",C20+D10)</f>
        <v>2697.55</v>
      </c>
      <c r="E20" s="25">
        <f aca="true" t="shared" si="7" ref="E20:N20">IF(E10="","",D20+E10)</f>
        <v>3821.7200000000003</v>
      </c>
      <c r="F20" s="25">
        <f t="shared" si="7"/>
        <v>5084.82</v>
      </c>
      <c r="G20" s="25">
        <f t="shared" si="7"/>
        <v>6266.78</v>
      </c>
      <c r="H20" s="25">
        <f t="shared" si="7"/>
        <v>7482.099999999999</v>
      </c>
      <c r="I20" s="25">
        <f t="shared" si="7"/>
        <v>8604.42</v>
      </c>
      <c r="J20" s="25">
        <f t="shared" si="7"/>
        <v>9460.57</v>
      </c>
      <c r="K20" s="25">
        <f t="shared" si="7"/>
        <v>10476.68</v>
      </c>
      <c r="L20" s="25">
        <f t="shared" si="7"/>
        <v>11781.05</v>
      </c>
      <c r="M20" s="25">
        <f t="shared" si="7"/>
        <v>13157.83</v>
      </c>
      <c r="N20" s="25">
        <f t="shared" si="7"/>
        <v>14462.41</v>
      </c>
      <c r="O20" s="2"/>
      <c r="P20" s="15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2" t="s">
        <v>19</v>
      </c>
      <c r="C21" s="23">
        <f>IF(C20=0,"",C20-C19)</f>
        <v>-25.01666666666665</v>
      </c>
      <c r="D21" s="23">
        <f>IF(D20="","",D20-D19)</f>
        <v>-84.5666666666666</v>
      </c>
      <c r="E21" s="23">
        <f aca="true" t="shared" si="8" ref="E21:N21">IF(E20="","",E20-E19)</f>
        <v>-343.08666666666613</v>
      </c>
      <c r="F21" s="23">
        <f t="shared" si="8"/>
        <v>-319.90000000000055</v>
      </c>
      <c r="G21" s="23">
        <f t="shared" si="8"/>
        <v>-600.1300000000001</v>
      </c>
      <c r="H21" s="23">
        <f t="shared" si="8"/>
        <v>-602.463333333335</v>
      </c>
      <c r="I21" s="23">
        <f t="shared" si="8"/>
        <v>-666.3566666666666</v>
      </c>
      <c r="J21" s="23">
        <f t="shared" si="8"/>
        <v>-786.5599999999995</v>
      </c>
      <c r="K21" s="23">
        <f t="shared" si="8"/>
        <v>-1005.6833333333325</v>
      </c>
      <c r="L21" s="23">
        <f t="shared" si="8"/>
        <v>-984.210000000001</v>
      </c>
      <c r="M21" s="23">
        <f t="shared" si="8"/>
        <v>-1034.916666666666</v>
      </c>
      <c r="N21" s="23">
        <f t="shared" si="8"/>
        <v>-1183.539999999999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2" t="s">
        <v>19</v>
      </c>
      <c r="C22" s="26">
        <f>IF(C20=0,"",C21/C19)</f>
        <v>-0.018064314254079807</v>
      </c>
      <c r="D22" s="26">
        <f>IF(D20="","",D21/D19)</f>
        <v>-0.03039652063476847</v>
      </c>
      <c r="E22" s="26">
        <f aca="true" t="shared" si="9" ref="E22:N22">IF(E20="","",E21/E19)</f>
        <v>-0.08237757334874275</v>
      </c>
      <c r="F22" s="26">
        <f t="shared" si="9"/>
        <v>-0.05918900516585513</v>
      </c>
      <c r="G22" s="26">
        <f t="shared" si="9"/>
        <v>-0.08739447582682751</v>
      </c>
      <c r="H22" s="26">
        <f t="shared" si="9"/>
        <v>-0.07452020702829155</v>
      </c>
      <c r="I22" s="26">
        <f t="shared" si="9"/>
        <v>-0.0718771134960645</v>
      </c>
      <c r="J22" s="26">
        <f t="shared" si="9"/>
        <v>-0.07675905351059267</v>
      </c>
      <c r="K22" s="26">
        <f t="shared" si="9"/>
        <v>-0.08758504709686646</v>
      </c>
      <c r="L22" s="26">
        <f t="shared" si="9"/>
        <v>-0.07710066226618188</v>
      </c>
      <c r="M22" s="26">
        <f t="shared" si="9"/>
        <v>-0.07291870213517511</v>
      </c>
      <c r="N22" s="26">
        <f t="shared" si="9"/>
        <v>-0.07564513500298795</v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29" t="s">
        <v>14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4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Katha Kerr</cp:lastModifiedBy>
  <cp:lastPrinted>2011-05-10T14:57:01Z</cp:lastPrinted>
  <dcterms:created xsi:type="dcterms:W3CDTF">2003-12-05T13:40:19Z</dcterms:created>
  <dcterms:modified xsi:type="dcterms:W3CDTF">2014-07-08T20:00:25Z</dcterms:modified>
  <cp:category/>
  <cp:version/>
  <cp:contentType/>
  <cp:contentStatus/>
</cp:coreProperties>
</file>