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170" windowHeight="5865" activeTab="0"/>
  </bookViews>
  <sheets>
    <sheet name="Town Report" sheetId="1" r:id="rId1"/>
  </sheets>
  <externalReferences>
    <externalReference r:id="rId4"/>
    <externalReference r:id="rId5"/>
  </externalReferences>
  <definedNames>
    <definedName name="_xlnm.Print_Area" localSheetId="0">'Town Report'!$B$1:$N$51</definedName>
  </definedNames>
  <calcPr fullCalcOnLoad="1"/>
</workbook>
</file>

<file path=xl/sharedStrings.xml><?xml version="1.0" encoding="utf-8"?>
<sst xmlns="http://schemas.openxmlformats.org/spreadsheetml/2006/main" count="42" uniqueCount="25">
  <si>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</si>
  <si>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</si>
  <si>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</si>
  <si>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</si>
  <si>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</si>
  <si>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</si>
  <si>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</si>
  <si>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</si>
  <si>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</si>
  <si>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</si>
  <si>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</si>
  <si>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</si>
  <si>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Tonnage by Month</t>
  </si>
  <si>
    <t>Fiscal Year</t>
  </si>
  <si>
    <t>Cumulative Tonnage by Fiscal Year</t>
  </si>
  <si>
    <t xml:space="preserve">  </t>
  </si>
  <si>
    <t>Minimum Commitment</t>
  </si>
  <si>
    <t>Tons</t>
  </si>
  <si>
    <t>Minimum Annual Commitment:</t>
  </si>
  <si>
    <t>Deviation from AVG</t>
  </si>
  <si>
    <t>FY 11 Actual</t>
  </si>
  <si>
    <t>FY 12 Actual</t>
  </si>
  <si>
    <t>FY 13 Actual</t>
  </si>
  <si>
    <t>AVG FY 11 - 13</t>
  </si>
  <si>
    <t>FY 14 Actual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</si>
</sst>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5.5"/>
      <color indexed="8"/>
      <name val="Arial"/>
      <family val="2"/>
    </font>
    <font>
      <sz val="10"/>
      <color indexed="8"/>
      <name val="Arial"/>
      <family val="2"/>
    </font>
    <font>
      <sz val="2.9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37" fontId="0" fillId="0" borderId="11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37" fontId="0" fillId="0" borderId="13" xfId="42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0" fillId="0" borderId="14" xfId="42" applyNumberFormat="1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37" fontId="0" fillId="32" borderId="13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0" fillId="0" borderId="11" xfId="58" applyFont="1" applyFill="1" applyBorder="1" applyAlignment="1">
      <alignment vertical="center"/>
      <protection/>
    </xf>
    <xf numFmtId="0" fontId="0" fillId="0" borderId="10" xfId="58" applyFont="1" applyFill="1" applyBorder="1" applyAlignment="1">
      <alignment vertical="center"/>
      <protection/>
    </xf>
    <xf numFmtId="0" fontId="0" fillId="0" borderId="13" xfId="58" applyFont="1" applyFill="1" applyBorder="1" applyAlignment="1">
      <alignment vertical="center"/>
      <protection/>
    </xf>
    <xf numFmtId="0" fontId="0" fillId="0" borderId="14" xfId="58" applyFont="1" applyFill="1" applyBorder="1" applyAlignment="1">
      <alignment vertical="center"/>
      <protection/>
    </xf>
    <xf numFmtId="0" fontId="0" fillId="32" borderId="13" xfId="58" applyFont="1" applyFill="1" applyBorder="1" applyAlignment="1">
      <alignment vertical="center"/>
      <protection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4" fillId="0" borderId="0" xfId="0" applyNumberFormat="1" applyFont="1" applyFill="1" applyAlignment="1">
      <alignment horizontal="righ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9195"/>
          <c:h val="0.9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'Town Report'!$B$16</c:f>
              <c:strCache>
                <c:ptCount val="1"/>
                <c:pt idx="0">
                  <c:v>FY 11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Report'!$C$16:$N$16</c:f>
              <c:numCache/>
            </c:numRef>
          </c:val>
        </c:ser>
        <c:ser>
          <c:idx val="1"/>
          <c:order val="1"/>
          <c:tx>
            <c:strRef>
              <c:f>'Town Report'!$B$17</c:f>
              <c:strCache>
                <c:ptCount val="1"/>
                <c:pt idx="0">
                  <c:v>FY 12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Report'!$C$17:$N$17</c:f>
              <c:numCache/>
            </c:numRef>
          </c:val>
        </c:ser>
        <c:ser>
          <c:idx val="2"/>
          <c:order val="2"/>
          <c:tx>
            <c:strRef>
              <c:f>'Town Report'!$B$18</c:f>
              <c:strCache>
                <c:ptCount val="1"/>
                <c:pt idx="0">
                  <c:v>FY 13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Report'!$C$18:$N$18</c:f>
              <c:numCache/>
            </c:numRef>
          </c:val>
        </c:ser>
        <c:ser>
          <c:idx val="4"/>
          <c:order val="3"/>
          <c:tx>
            <c:strRef>
              <c:f>'Town Report'!$B$20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Report'!$C$20:$N$20</c:f>
              <c:numCache/>
            </c:numRef>
          </c:val>
        </c:ser>
        <c:gapWidth val="180"/>
        <c:axId val="8844785"/>
        <c:axId val="12494202"/>
      </c:barChart>
      <c:lineChart>
        <c:grouping val="standard"/>
        <c:varyColors val="0"/>
        <c:ser>
          <c:idx val="3"/>
          <c:order val="4"/>
          <c:tx>
            <c:strRef>
              <c:f>'Town Report'!$B$3</c:f>
              <c:strCache>
                <c:ptCount val="1"/>
                <c:pt idx="0">
                  <c:v>Minimum Commitment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'Town Report'!$C$3:$N$3</c:f>
              <c:numCache/>
            </c:numRef>
          </c:val>
          <c:smooth val="0"/>
        </c:ser>
        <c:ser>
          <c:idx val="5"/>
          <c:order val="5"/>
          <c:tx>
            <c:strRef>
              <c:f>'Town Report'!$B$19</c:f>
              <c:strCache>
                <c:ptCount val="1"/>
                <c:pt idx="0">
                  <c:v>AVG FY 11 - 13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'Town Report'!$C$19:$N$19</c:f>
              <c:numCache/>
            </c:numRef>
          </c:val>
          <c:smooth val="0"/>
        </c:ser>
        <c:axId val="8844785"/>
        <c:axId val="12494202"/>
      </c:lineChart>
      <c:catAx>
        <c:axId val="884478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94202"/>
        <c:crosses val="autoZero"/>
        <c:auto val="1"/>
        <c:lblOffset val="100"/>
        <c:tickLblSkip val="1"/>
        <c:noMultiLvlLbl val="0"/>
      </c:catAx>
      <c:valAx>
        <c:axId val="124942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447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125"/>
          <c:y val="0.04125"/>
          <c:w val="0.226"/>
          <c:h val="0.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9525</xdr:rowOff>
    </xdr:from>
    <xdr:to>
      <xdr:col>14</xdr:col>
      <xdr:colOff>9525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619125" y="5629275"/>
        <a:ext cx="72961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TownMinCommitRpts\TownMinCommitMonthY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Data%20Base\TonnageDataBase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Year"/>
    </sheetNames>
    <sheetDataSet>
      <sheetData sheetId="0">
        <row r="3">
          <cell r="A3" t="str">
            <v>June</v>
          </cell>
          <cell r="B3">
            <v>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WS"/>
      <sheetName val="Southeast"/>
      <sheetName val="Southwest"/>
      <sheetName val="Mid-CT"/>
      <sheetName val="Wallingford"/>
      <sheetName val="Bridgeport"/>
      <sheetName val="MoYr"/>
    </sheetNames>
    <sheetDataSet>
      <sheetData sheetId="2">
        <row r="12">
          <cell r="B12" t="str">
            <v>Fairfield</v>
          </cell>
          <cell r="F12">
            <v>48000</v>
          </cell>
          <cell r="ED12">
            <v>3146.11</v>
          </cell>
          <cell r="EE12">
            <v>2997.06</v>
          </cell>
          <cell r="EF12">
            <v>3017.1</v>
          </cell>
          <cell r="EG12">
            <v>2934.31</v>
          </cell>
          <cell r="EH12">
            <v>2792.69</v>
          </cell>
          <cell r="EI12">
            <v>2967.57</v>
          </cell>
          <cell r="EJ12">
            <v>2376.62</v>
          </cell>
          <cell r="EK12">
            <v>2298.93</v>
          </cell>
          <cell r="EL12">
            <v>3015.36</v>
          </cell>
          <cell r="EM12">
            <v>2750.15</v>
          </cell>
          <cell r="EN12">
            <v>2951.78</v>
          </cell>
          <cell r="EO12">
            <v>3345.65</v>
          </cell>
          <cell r="EP12">
            <v>2889.24</v>
          </cell>
          <cell r="EQ12">
            <v>3155.94</v>
          </cell>
          <cell r="ER12">
            <v>3265.78</v>
          </cell>
          <cell r="ES12">
            <v>2679.16</v>
          </cell>
          <cell r="ET12">
            <v>2846.74</v>
          </cell>
          <cell r="EU12">
            <v>2906.15</v>
          </cell>
          <cell r="EV12">
            <v>2507.88</v>
          </cell>
          <cell r="EW12">
            <v>2355.03</v>
          </cell>
          <cell r="EX12">
            <v>2683.15</v>
          </cell>
          <cell r="EY12">
            <v>2704.44</v>
          </cell>
          <cell r="EZ12">
            <v>3184.93</v>
          </cell>
          <cell r="FA12">
            <v>2996.42</v>
          </cell>
          <cell r="FB12">
            <v>2898.52</v>
          </cell>
          <cell r="FC12">
            <v>2997.71</v>
          </cell>
          <cell r="FD12">
            <v>2604.73</v>
          </cell>
          <cell r="FE12">
            <v>2541.11</v>
          </cell>
          <cell r="FF12">
            <v>3718.04</v>
          </cell>
          <cell r="FG12">
            <v>2772.88</v>
          </cell>
          <cell r="FH12">
            <v>2687.48</v>
          </cell>
          <cell r="FI12">
            <v>2089.41</v>
          </cell>
          <cell r="FJ12">
            <v>2355.58</v>
          </cell>
          <cell r="FK12">
            <v>2776.23</v>
          </cell>
          <cell r="FL12">
            <v>3332.96</v>
          </cell>
          <cell r="FM12">
            <v>3209.5</v>
          </cell>
          <cell r="FN12">
            <v>3195.09</v>
          </cell>
          <cell r="FO12">
            <v>3137.5</v>
          </cell>
          <cell r="FP12">
            <v>2753.17</v>
          </cell>
          <cell r="FQ12">
            <v>3146.41</v>
          </cell>
          <cell r="FR12">
            <v>2780.61</v>
          </cell>
          <cell r="FS12">
            <v>2706.58</v>
          </cell>
          <cell r="FT12">
            <v>2721.48</v>
          </cell>
          <cell r="FU12">
            <v>2106.48</v>
          </cell>
          <cell r="FV12">
            <v>2380.51</v>
          </cell>
          <cell r="FW12">
            <v>2805</v>
          </cell>
          <cell r="FX12">
            <v>3350.16</v>
          </cell>
          <cell r="FY12">
            <v>2951.72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16.8515625" style="0" customWidth="1"/>
    <col min="3" max="14" width="7.7109375" style="0" customWidth="1"/>
  </cols>
  <sheetData>
    <row r="1" spans="1:24" ht="24.75" customHeight="1">
      <c r="A1" s="3"/>
      <c r="B1" s="31" t="str">
        <f>CONCATENATE('[2]Southwest'!$B$12," MSW - ",'[1]MonthYear'!$A$3," ",'[1]MonthYear'!$B$3)</f>
        <v>Fairfield MSW - June 2014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3"/>
      <c r="B2" s="34" t="s">
        <v>18</v>
      </c>
      <c r="C2" s="34"/>
      <c r="D2" s="34"/>
      <c r="E2" s="34"/>
      <c r="F2" s="34"/>
      <c r="G2" s="34"/>
      <c r="H2" s="34"/>
      <c r="I2" s="34">
        <f>C3</f>
        <v>48000</v>
      </c>
      <c r="J2" s="34"/>
      <c r="K2" s="4" t="s">
        <v>17</v>
      </c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3"/>
      <c r="B3" s="6" t="s">
        <v>16</v>
      </c>
      <c r="C3" s="7">
        <f>'[2]Southwest'!$F$12</f>
        <v>48000</v>
      </c>
      <c r="D3" s="7">
        <f>C3</f>
        <v>48000</v>
      </c>
      <c r="E3" s="7">
        <f>C3</f>
        <v>48000</v>
      </c>
      <c r="F3" s="7">
        <f>C3</f>
        <v>48000</v>
      </c>
      <c r="G3" s="7">
        <f>C3</f>
        <v>48000</v>
      </c>
      <c r="H3" s="7">
        <f>C3</f>
        <v>48000</v>
      </c>
      <c r="I3" s="7">
        <f>C3</f>
        <v>48000</v>
      </c>
      <c r="J3" s="7">
        <f>C3</f>
        <v>48000</v>
      </c>
      <c r="K3" s="7">
        <f>C3</f>
        <v>48000</v>
      </c>
      <c r="L3" s="7">
        <f>C3</f>
        <v>48000</v>
      </c>
      <c r="M3" s="7">
        <f>C3</f>
        <v>48000</v>
      </c>
      <c r="N3" s="7">
        <f>C3</f>
        <v>48000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75" customHeight="1">
      <c r="A4" s="3"/>
      <c r="B4" s="32" t="s">
        <v>12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9.5" customHeight="1">
      <c r="A5" s="3"/>
      <c r="B5" s="8" t="s">
        <v>13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2"/>
      <c r="P5" s="3"/>
      <c r="Q5" s="3"/>
      <c r="R5" s="3"/>
      <c r="S5" s="3"/>
      <c r="T5" s="3"/>
      <c r="U5" s="3"/>
      <c r="V5" s="3"/>
      <c r="W5" s="3"/>
      <c r="X5" s="3"/>
    </row>
    <row r="6" spans="1:24" ht="18" customHeight="1">
      <c r="A6" s="3"/>
      <c r="B6" s="26" t="s">
        <v>20</v>
      </c>
      <c r="C6" s="10">
        <f>'[2]Southwest'!ED$12</f>
        <v>3146.11</v>
      </c>
      <c r="D6" s="10">
        <f>'[2]Southwest'!EE$12</f>
        <v>2997.06</v>
      </c>
      <c r="E6" s="10">
        <f>'[2]Southwest'!EF$12</f>
        <v>3017.1</v>
      </c>
      <c r="F6" s="10">
        <f>'[2]Southwest'!EG$12</f>
        <v>2934.31</v>
      </c>
      <c r="G6" s="10">
        <f>'[2]Southwest'!EH$12</f>
        <v>2792.69</v>
      </c>
      <c r="H6" s="10">
        <f>'[2]Southwest'!EI$12</f>
        <v>2967.57</v>
      </c>
      <c r="I6" s="10">
        <f>'[2]Southwest'!EJ$12</f>
        <v>2376.62</v>
      </c>
      <c r="J6" s="10">
        <f>'[2]Southwest'!EK$12</f>
        <v>2298.93</v>
      </c>
      <c r="K6" s="10">
        <f>'[2]Southwest'!EL$12</f>
        <v>3015.36</v>
      </c>
      <c r="L6" s="10">
        <f>'[2]Southwest'!EM$12</f>
        <v>2750.15</v>
      </c>
      <c r="M6" s="10">
        <f>'[2]Southwest'!EN$12</f>
        <v>2951.78</v>
      </c>
      <c r="N6" s="10">
        <f>'[2]Southwest'!EO$12</f>
        <v>3345.65</v>
      </c>
      <c r="O6" s="2"/>
      <c r="P6" s="3"/>
      <c r="Q6" s="3"/>
      <c r="R6" s="3"/>
      <c r="S6" s="3"/>
      <c r="T6" s="3"/>
      <c r="U6" s="3"/>
      <c r="V6" s="3"/>
      <c r="W6" s="2"/>
      <c r="X6" s="2"/>
    </row>
    <row r="7" spans="1:24" ht="18" customHeight="1">
      <c r="A7" s="3"/>
      <c r="B7" s="27" t="s">
        <v>21</v>
      </c>
      <c r="C7" s="10">
        <f>'[2]Southwest'!EP$12</f>
        <v>2889.24</v>
      </c>
      <c r="D7" s="10">
        <f>'[2]Southwest'!EQ$12</f>
        <v>3155.94</v>
      </c>
      <c r="E7" s="10">
        <f>'[2]Southwest'!ER$12</f>
        <v>3265.78</v>
      </c>
      <c r="F7" s="10">
        <f>'[2]Southwest'!ES$12</f>
        <v>2679.16</v>
      </c>
      <c r="G7" s="10">
        <f>'[2]Southwest'!ET$12</f>
        <v>2846.74</v>
      </c>
      <c r="H7" s="10">
        <f>'[2]Southwest'!EU$12</f>
        <v>2906.15</v>
      </c>
      <c r="I7" s="10">
        <f>'[2]Southwest'!EV$12</f>
        <v>2507.88</v>
      </c>
      <c r="J7" s="10">
        <f>'[2]Southwest'!EW$12</f>
        <v>2355.03</v>
      </c>
      <c r="K7" s="10">
        <f>'[2]Southwest'!EX$12</f>
        <v>2683.15</v>
      </c>
      <c r="L7" s="10">
        <f>'[2]Southwest'!EY$12</f>
        <v>2704.44</v>
      </c>
      <c r="M7" s="10">
        <f>'[2]Southwest'!EZ$12</f>
        <v>3184.93</v>
      </c>
      <c r="N7" s="10">
        <f>'[2]Southwest'!FA$12</f>
        <v>2996.42</v>
      </c>
      <c r="O7" s="2"/>
      <c r="P7" s="3"/>
      <c r="Q7" s="3"/>
      <c r="R7" s="3"/>
      <c r="S7" s="3"/>
      <c r="T7" s="3"/>
      <c r="U7" s="3"/>
      <c r="V7" s="3"/>
      <c r="W7" s="2"/>
      <c r="X7" s="2"/>
    </row>
    <row r="8" spans="1:24" ht="18" customHeight="1" thickBot="1">
      <c r="A8" s="3"/>
      <c r="B8" s="28" t="s">
        <v>22</v>
      </c>
      <c r="C8" s="10">
        <f>'[2]Southwest'!FB$12</f>
        <v>2898.52</v>
      </c>
      <c r="D8" s="10">
        <f>'[2]Southwest'!FC$12</f>
        <v>2997.71</v>
      </c>
      <c r="E8" s="10">
        <f>'[2]Southwest'!FD$12</f>
        <v>2604.73</v>
      </c>
      <c r="F8" s="10">
        <f>'[2]Southwest'!FE$12</f>
        <v>2541.11</v>
      </c>
      <c r="G8" s="10">
        <f>'[2]Southwest'!FF$12</f>
        <v>3718.04</v>
      </c>
      <c r="H8" s="10">
        <f>'[2]Southwest'!FG$12</f>
        <v>2772.88</v>
      </c>
      <c r="I8" s="10">
        <f>'[2]Southwest'!FH$12</f>
        <v>2687.48</v>
      </c>
      <c r="J8" s="10">
        <f>'[2]Southwest'!FI$12</f>
        <v>2089.41</v>
      </c>
      <c r="K8" s="10">
        <f>'[2]Southwest'!FJ$12</f>
        <v>2355.58</v>
      </c>
      <c r="L8" s="10">
        <f>'[2]Southwest'!FK$12</f>
        <v>2776.23</v>
      </c>
      <c r="M8" s="10">
        <f>'[2]Southwest'!FL$12</f>
        <v>3332.96</v>
      </c>
      <c r="N8" s="10">
        <f>'[2]Southwest'!FM$12</f>
        <v>3209.5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" customHeight="1" thickTop="1">
      <c r="A9" s="3"/>
      <c r="B9" s="29" t="s">
        <v>23</v>
      </c>
      <c r="C9" s="21">
        <f>AVERAGE(C6:C8)</f>
        <v>2977.956666666667</v>
      </c>
      <c r="D9" s="21">
        <f aca="true" t="shared" si="0" ref="D9:N9">AVERAGE(D6:D8)</f>
        <v>3050.236666666666</v>
      </c>
      <c r="E9" s="21">
        <f t="shared" si="0"/>
        <v>2962.536666666667</v>
      </c>
      <c r="F9" s="21">
        <f t="shared" si="0"/>
        <v>2718.193333333333</v>
      </c>
      <c r="G9" s="21">
        <f t="shared" si="0"/>
        <v>3119.156666666667</v>
      </c>
      <c r="H9" s="21">
        <f t="shared" si="0"/>
        <v>2882.2000000000003</v>
      </c>
      <c r="I9" s="21">
        <f t="shared" si="0"/>
        <v>2523.9933333333333</v>
      </c>
      <c r="J9" s="21">
        <f t="shared" si="0"/>
        <v>2247.79</v>
      </c>
      <c r="K9" s="21">
        <f t="shared" si="0"/>
        <v>2684.6966666666667</v>
      </c>
      <c r="L9" s="21">
        <f t="shared" si="0"/>
        <v>2743.6066666666666</v>
      </c>
      <c r="M9" s="21">
        <f t="shared" si="0"/>
        <v>3156.556666666667</v>
      </c>
      <c r="N9" s="21">
        <f t="shared" si="0"/>
        <v>3183.8566666666666</v>
      </c>
      <c r="O9" s="25"/>
      <c r="P9" s="2"/>
      <c r="Q9" s="2"/>
      <c r="R9" s="2"/>
      <c r="S9" s="2"/>
      <c r="T9" s="2"/>
      <c r="U9" s="2"/>
      <c r="V9" s="2"/>
      <c r="W9" s="2"/>
      <c r="X9" s="2"/>
    </row>
    <row r="10" spans="1:24" ht="18" customHeight="1" thickBot="1">
      <c r="A10" s="3"/>
      <c r="B10" s="30" t="s">
        <v>24</v>
      </c>
      <c r="C10" s="23">
        <f>IF('[2]Southwest'!FN$12=0,"",'[2]Southwest'!FN$12)</f>
        <v>3195.09</v>
      </c>
      <c r="D10" s="23">
        <f>IF('[2]Southwest'!FO$12=0,"",'[2]Southwest'!FO$12)</f>
        <v>3137.5</v>
      </c>
      <c r="E10" s="23">
        <f>IF('[2]Southwest'!FP$12=0,"",'[2]Southwest'!FP$12)</f>
        <v>2753.17</v>
      </c>
      <c r="F10" s="23">
        <f>IF('[2]Southwest'!FQ$12=0,"",'[2]Southwest'!FQ$12)</f>
        <v>3146.41</v>
      </c>
      <c r="G10" s="23">
        <f>IF('[2]Southwest'!FR$12=0,"",'[2]Southwest'!FR$12)</f>
        <v>2780.61</v>
      </c>
      <c r="H10" s="23">
        <f>IF('[2]Southwest'!FS$12=0,"",'[2]Southwest'!FS$12)</f>
        <v>2706.58</v>
      </c>
      <c r="I10" s="23">
        <f>IF('[2]Southwest'!FT$12=0,"",'[2]Southwest'!FT$12)</f>
        <v>2721.48</v>
      </c>
      <c r="J10" s="23">
        <f>IF('[2]Southwest'!FU$12=0,"",'[2]Southwest'!FU$12)</f>
        <v>2106.48</v>
      </c>
      <c r="K10" s="23">
        <f>IF('[2]Southwest'!FV$12=0,"",'[2]Southwest'!FV$12)</f>
        <v>2380.51</v>
      </c>
      <c r="L10" s="23">
        <f>IF('[2]Southwest'!FW$12=0,"",'[2]Southwest'!FW$12)</f>
        <v>2805</v>
      </c>
      <c r="M10" s="23">
        <f>IF('[2]Southwest'!FX$12=0,"",'[2]Southwest'!FX$12)</f>
        <v>3350.16</v>
      </c>
      <c r="N10" s="23">
        <f>IF('[2]Southwest'!FY$12=0,"",'[2]Southwest'!FY$12)</f>
        <v>2951.72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Top="1">
      <c r="A11" s="3"/>
      <c r="B11" s="20" t="s">
        <v>19</v>
      </c>
      <c r="C11" s="21">
        <f>IF(C10="","",C10-C9)</f>
        <v>217.1333333333332</v>
      </c>
      <c r="D11" s="21">
        <f>IF(D10="","",D10-D9)</f>
        <v>87.26333333333378</v>
      </c>
      <c r="E11" s="21">
        <f aca="true" t="shared" si="1" ref="E11:N11">IF(E10="","",E10-E9)</f>
        <v>-209.3666666666668</v>
      </c>
      <c r="F11" s="21">
        <f t="shared" si="1"/>
        <v>428.2166666666667</v>
      </c>
      <c r="G11" s="21">
        <f t="shared" si="1"/>
        <v>-338.5466666666671</v>
      </c>
      <c r="H11" s="21">
        <f t="shared" si="1"/>
        <v>-175.62000000000035</v>
      </c>
      <c r="I11" s="21">
        <f t="shared" si="1"/>
        <v>197.48666666666668</v>
      </c>
      <c r="J11" s="21">
        <f t="shared" si="1"/>
        <v>-141.30999999999995</v>
      </c>
      <c r="K11" s="21">
        <f t="shared" si="1"/>
        <v>-304.1866666666665</v>
      </c>
      <c r="L11" s="21">
        <f t="shared" si="1"/>
        <v>61.39333333333343</v>
      </c>
      <c r="M11" s="21">
        <f t="shared" si="1"/>
        <v>193.603333333333</v>
      </c>
      <c r="N11" s="21">
        <f t="shared" si="1"/>
        <v>-232.13666666666677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>
      <c r="A12" s="3"/>
      <c r="B12" s="11" t="s">
        <v>19</v>
      </c>
      <c r="C12" s="24">
        <f>IF(C10="","",C11/C9)</f>
        <v>0.07291353019464125</v>
      </c>
      <c r="D12" s="24">
        <f>IF(D10="","",D11/D9)</f>
        <v>0.02860870905099182</v>
      </c>
      <c r="E12" s="24">
        <f aca="true" t="shared" si="2" ref="E12:N12">IF(E10="","",E11/E9)</f>
        <v>-0.07067141785024324</v>
      </c>
      <c r="F12" s="24">
        <f t="shared" si="2"/>
        <v>0.15753723674303277</v>
      </c>
      <c r="G12" s="24">
        <f t="shared" si="2"/>
        <v>-0.10853788470601573</v>
      </c>
      <c r="H12" s="24">
        <f t="shared" si="2"/>
        <v>-0.06093262091457925</v>
      </c>
      <c r="I12" s="24">
        <f t="shared" si="2"/>
        <v>0.07824373545624791</v>
      </c>
      <c r="J12" s="24">
        <f t="shared" si="2"/>
        <v>-0.0628661930162515</v>
      </c>
      <c r="K12" s="24">
        <f t="shared" si="2"/>
        <v>-0.11330392384490358</v>
      </c>
      <c r="L12" s="24">
        <f t="shared" si="2"/>
        <v>0.022376871320233013</v>
      </c>
      <c r="M12" s="24">
        <f t="shared" si="2"/>
        <v>0.061333710678407906</v>
      </c>
      <c r="N12" s="24">
        <f t="shared" si="2"/>
        <v>-0.07291052675109959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" customHeight="1">
      <c r="A13" s="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"/>
      <c r="Q13" s="2"/>
      <c r="R13" s="2"/>
      <c r="S13" s="2"/>
      <c r="T13" s="2"/>
      <c r="U13" s="2"/>
      <c r="V13" s="2"/>
      <c r="W13" s="2"/>
      <c r="X13" s="2"/>
    </row>
    <row r="14" spans="1:24" ht="24.75" customHeight="1">
      <c r="A14" s="3"/>
      <c r="B14" s="32" t="s">
        <v>14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1" customFormat="1" ht="19.5" customHeight="1">
      <c r="A15" s="3"/>
      <c r="B15" s="8" t="s">
        <v>13</v>
      </c>
      <c r="C15" s="9" t="s">
        <v>0</v>
      </c>
      <c r="D15" s="9" t="s">
        <v>1</v>
      </c>
      <c r="E15" s="9" t="s">
        <v>2</v>
      </c>
      <c r="F15" s="9" t="s">
        <v>3</v>
      </c>
      <c r="G15" s="9" t="s">
        <v>4</v>
      </c>
      <c r="H15" s="9" t="s">
        <v>5</v>
      </c>
      <c r="I15" s="9" t="s">
        <v>6</v>
      </c>
      <c r="J15" s="9" t="s">
        <v>7</v>
      </c>
      <c r="K15" s="9" t="s">
        <v>8</v>
      </c>
      <c r="L15" s="9" t="s">
        <v>9</v>
      </c>
      <c r="M15" s="9" t="s">
        <v>10</v>
      </c>
      <c r="N15" s="9" t="s">
        <v>11</v>
      </c>
      <c r="O15" s="2"/>
      <c r="P15" s="3"/>
      <c r="Q15" s="3"/>
      <c r="R15" s="3"/>
      <c r="S15" s="3"/>
      <c r="T15" s="3"/>
      <c r="U15" s="3"/>
      <c r="V15" s="3"/>
      <c r="W15" s="3"/>
      <c r="X15" s="3"/>
    </row>
    <row r="16" spans="1:24" ht="18" customHeight="1">
      <c r="A16" s="3"/>
      <c r="B16" s="11" t="str">
        <f aca="true" t="shared" si="3" ref="B16:C18">B6</f>
        <v>FY 11 Actual</v>
      </c>
      <c r="C16" s="12">
        <f t="shared" si="3"/>
        <v>3146.11</v>
      </c>
      <c r="D16" s="12">
        <f>C16+D6</f>
        <v>6143.17</v>
      </c>
      <c r="E16" s="12">
        <f aca="true" t="shared" si="4" ref="E16:N16">D16+E6</f>
        <v>9160.27</v>
      </c>
      <c r="F16" s="12">
        <f t="shared" si="4"/>
        <v>12094.58</v>
      </c>
      <c r="G16" s="12">
        <f t="shared" si="4"/>
        <v>14887.27</v>
      </c>
      <c r="H16" s="12">
        <f t="shared" si="4"/>
        <v>17854.84</v>
      </c>
      <c r="I16" s="12">
        <f t="shared" si="4"/>
        <v>20231.46</v>
      </c>
      <c r="J16" s="12">
        <f t="shared" si="4"/>
        <v>22530.39</v>
      </c>
      <c r="K16" s="12">
        <f t="shared" si="4"/>
        <v>25545.75</v>
      </c>
      <c r="L16" s="12">
        <f t="shared" si="4"/>
        <v>28295.9</v>
      </c>
      <c r="M16" s="12">
        <f t="shared" si="4"/>
        <v>31247.68</v>
      </c>
      <c r="N16" s="12">
        <f t="shared" si="4"/>
        <v>34593.33</v>
      </c>
      <c r="O16" s="2"/>
      <c r="P16" s="3"/>
      <c r="Q16" s="3"/>
      <c r="R16" s="3"/>
      <c r="S16" s="3"/>
      <c r="T16" s="3"/>
      <c r="U16" s="3"/>
      <c r="V16" s="3"/>
      <c r="W16" s="2"/>
      <c r="X16" s="2"/>
    </row>
    <row r="17" spans="1:24" ht="18" customHeight="1">
      <c r="A17" s="3"/>
      <c r="B17" s="11" t="str">
        <f t="shared" si="3"/>
        <v>FY 12 Actual</v>
      </c>
      <c r="C17" s="12">
        <f t="shared" si="3"/>
        <v>2889.24</v>
      </c>
      <c r="D17" s="12">
        <f>C17+D7</f>
        <v>6045.18</v>
      </c>
      <c r="E17" s="12">
        <f aca="true" t="shared" si="5" ref="E17:N18">D17+E7</f>
        <v>9310.960000000001</v>
      </c>
      <c r="F17" s="12">
        <f t="shared" si="5"/>
        <v>11990.12</v>
      </c>
      <c r="G17" s="12">
        <f t="shared" si="5"/>
        <v>14836.86</v>
      </c>
      <c r="H17" s="12">
        <f t="shared" si="5"/>
        <v>17743.010000000002</v>
      </c>
      <c r="I17" s="12">
        <f t="shared" si="5"/>
        <v>20250.890000000003</v>
      </c>
      <c r="J17" s="12">
        <f t="shared" si="5"/>
        <v>22605.920000000002</v>
      </c>
      <c r="K17" s="12">
        <f t="shared" si="5"/>
        <v>25289.070000000003</v>
      </c>
      <c r="L17" s="12">
        <f t="shared" si="5"/>
        <v>27993.510000000002</v>
      </c>
      <c r="M17" s="12">
        <f t="shared" si="5"/>
        <v>31178.440000000002</v>
      </c>
      <c r="N17" s="12">
        <f t="shared" si="5"/>
        <v>34174.86</v>
      </c>
      <c r="O17" s="2"/>
      <c r="P17" s="3"/>
      <c r="Q17" s="3"/>
      <c r="R17" s="3"/>
      <c r="S17" s="3"/>
      <c r="T17" s="3"/>
      <c r="U17" s="3"/>
      <c r="V17" s="3"/>
      <c r="W17" s="2"/>
      <c r="X17" s="2"/>
    </row>
    <row r="18" spans="1:24" ht="18" customHeight="1" thickBot="1">
      <c r="A18" s="3"/>
      <c r="B18" s="11" t="str">
        <f t="shared" si="3"/>
        <v>FY 13 Actual</v>
      </c>
      <c r="C18" s="19">
        <f t="shared" si="3"/>
        <v>2898.52</v>
      </c>
      <c r="D18" s="12">
        <f>C18+D8</f>
        <v>5896.23</v>
      </c>
      <c r="E18" s="19">
        <f t="shared" si="5"/>
        <v>8500.96</v>
      </c>
      <c r="F18" s="19">
        <f t="shared" si="5"/>
        <v>11042.07</v>
      </c>
      <c r="G18" s="19">
        <f t="shared" si="5"/>
        <v>14760.11</v>
      </c>
      <c r="H18" s="19">
        <f t="shared" si="5"/>
        <v>17532.99</v>
      </c>
      <c r="I18" s="19">
        <f t="shared" si="5"/>
        <v>20220.47</v>
      </c>
      <c r="J18" s="19">
        <f t="shared" si="5"/>
        <v>22309.88</v>
      </c>
      <c r="K18" s="19">
        <f t="shared" si="5"/>
        <v>24665.46</v>
      </c>
      <c r="L18" s="19">
        <f t="shared" si="5"/>
        <v>27441.69</v>
      </c>
      <c r="M18" s="19">
        <f t="shared" si="5"/>
        <v>30774.649999999998</v>
      </c>
      <c r="N18" s="19">
        <f t="shared" si="5"/>
        <v>33984.149999999994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" customHeight="1" thickTop="1">
      <c r="A19" s="3"/>
      <c r="B19" s="20" t="str">
        <f>B9</f>
        <v>AVG FY 11 - 13</v>
      </c>
      <c r="C19" s="21">
        <f>AVERAGE(C16:C18)</f>
        <v>2977.956666666667</v>
      </c>
      <c r="D19" s="21">
        <f aca="true" t="shared" si="6" ref="D19:N19">AVERAGE(D16:D18)</f>
        <v>6028.193333333334</v>
      </c>
      <c r="E19" s="21">
        <f t="shared" si="6"/>
        <v>8990.730000000001</v>
      </c>
      <c r="F19" s="21">
        <f t="shared" si="6"/>
        <v>11708.923333333334</v>
      </c>
      <c r="G19" s="21">
        <f t="shared" si="6"/>
        <v>14828.080000000002</v>
      </c>
      <c r="H19" s="21">
        <f t="shared" si="6"/>
        <v>17710.280000000002</v>
      </c>
      <c r="I19" s="21">
        <f t="shared" si="6"/>
        <v>20234.273333333334</v>
      </c>
      <c r="J19" s="21">
        <f t="shared" si="6"/>
        <v>22482.063333333335</v>
      </c>
      <c r="K19" s="21">
        <f t="shared" si="6"/>
        <v>25166.76</v>
      </c>
      <c r="L19" s="21">
        <f t="shared" si="6"/>
        <v>27910.36666666667</v>
      </c>
      <c r="M19" s="21">
        <f t="shared" si="6"/>
        <v>31066.923333333336</v>
      </c>
      <c r="N19" s="21">
        <f t="shared" si="6"/>
        <v>34250.78</v>
      </c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" customHeight="1" thickBot="1">
      <c r="A20" s="3"/>
      <c r="B20" s="22" t="str">
        <f>B10</f>
        <v>FY 14 Actual</v>
      </c>
      <c r="C20" s="23">
        <f>C10</f>
        <v>3195.09</v>
      </c>
      <c r="D20" s="23">
        <f>IF(D10="","",C20+D10)</f>
        <v>6332.59</v>
      </c>
      <c r="E20" s="23">
        <f aca="true" t="shared" si="7" ref="E20:N20">IF(E10="","",D20+E10)</f>
        <v>9085.76</v>
      </c>
      <c r="F20" s="23">
        <f t="shared" si="7"/>
        <v>12232.17</v>
      </c>
      <c r="G20" s="23">
        <f t="shared" si="7"/>
        <v>15012.78</v>
      </c>
      <c r="H20" s="23">
        <f t="shared" si="7"/>
        <v>17719.36</v>
      </c>
      <c r="I20" s="23">
        <f t="shared" si="7"/>
        <v>20440.84</v>
      </c>
      <c r="J20" s="23">
        <f t="shared" si="7"/>
        <v>22547.32</v>
      </c>
      <c r="K20" s="23">
        <f t="shared" si="7"/>
        <v>24927.83</v>
      </c>
      <c r="L20" s="23">
        <f t="shared" si="7"/>
        <v>27732.83</v>
      </c>
      <c r="M20" s="23">
        <f t="shared" si="7"/>
        <v>31082.99</v>
      </c>
      <c r="N20" s="23">
        <f t="shared" si="7"/>
        <v>34034.71</v>
      </c>
      <c r="O20" s="2"/>
      <c r="P20" s="14"/>
      <c r="Q20" s="2"/>
      <c r="R20" s="2"/>
      <c r="S20" s="2"/>
      <c r="T20" s="2"/>
      <c r="U20" s="2"/>
      <c r="V20" s="2"/>
      <c r="W20" s="2"/>
      <c r="X20" s="2"/>
    </row>
    <row r="21" spans="1:24" ht="18" customHeight="1" thickTop="1">
      <c r="A21" s="3"/>
      <c r="B21" s="20" t="s">
        <v>19</v>
      </c>
      <c r="C21" s="21">
        <f>IF(C20=0,"",C20-C19)</f>
        <v>217.1333333333332</v>
      </c>
      <c r="D21" s="21">
        <f>IF(D20="","",D20-D19)</f>
        <v>304.39666666666653</v>
      </c>
      <c r="E21" s="21">
        <f aca="true" t="shared" si="8" ref="E21:N21">IF(E20="","",E20-E19)</f>
        <v>95.02999999999884</v>
      </c>
      <c r="F21" s="21">
        <f t="shared" si="8"/>
        <v>523.246666666666</v>
      </c>
      <c r="G21" s="21">
        <f t="shared" si="8"/>
        <v>184.6999999999989</v>
      </c>
      <c r="H21" s="21">
        <f t="shared" si="8"/>
        <v>9.079999999998108</v>
      </c>
      <c r="I21" s="21">
        <f t="shared" si="8"/>
        <v>206.5666666666657</v>
      </c>
      <c r="J21" s="21">
        <f t="shared" si="8"/>
        <v>65.25666666666439</v>
      </c>
      <c r="K21" s="21">
        <f t="shared" si="8"/>
        <v>-238.92999999999665</v>
      </c>
      <c r="L21" s="21">
        <f t="shared" si="8"/>
        <v>-177.53666666666686</v>
      </c>
      <c r="M21" s="21">
        <f t="shared" si="8"/>
        <v>16.066666666665697</v>
      </c>
      <c r="N21" s="21">
        <f t="shared" si="8"/>
        <v>-216.0699999999997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>
      <c r="A22" s="3"/>
      <c r="B22" s="11" t="s">
        <v>19</v>
      </c>
      <c r="C22" s="24">
        <f>IF(C20=0,"",C21/C19)</f>
        <v>0.07291353019464125</v>
      </c>
      <c r="D22" s="24">
        <f>IF(D20="","",D21/D19)</f>
        <v>0.050495505010345804</v>
      </c>
      <c r="E22" s="24">
        <f aca="true" t="shared" si="9" ref="E22:N22">IF(E20="","",E21/E19)</f>
        <v>0.010569775757919415</v>
      </c>
      <c r="F22" s="24">
        <f t="shared" si="9"/>
        <v>0.04468785487535569</v>
      </c>
      <c r="G22" s="24">
        <f t="shared" si="9"/>
        <v>0.012456096810915432</v>
      </c>
      <c r="H22" s="24">
        <f t="shared" si="9"/>
        <v>0.0005126965807428288</v>
      </c>
      <c r="I22" s="24">
        <f t="shared" si="9"/>
        <v>0.010208751422092039</v>
      </c>
      <c r="J22" s="24">
        <f t="shared" si="9"/>
        <v>0.002902610214157288</v>
      </c>
      <c r="K22" s="24">
        <f t="shared" si="9"/>
        <v>-0.009493872075706077</v>
      </c>
      <c r="L22" s="24">
        <f t="shared" si="9"/>
        <v>-0.0063609578758669185</v>
      </c>
      <c r="M22" s="24">
        <f t="shared" si="9"/>
        <v>0.0005171631092747097</v>
      </c>
      <c r="N22" s="24">
        <f t="shared" si="9"/>
        <v>-0.006308469471352177</v>
      </c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" customHeight="1">
      <c r="A23" s="3"/>
      <c r="B23" s="1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4.75" customHeight="1">
      <c r="A24" s="3"/>
      <c r="B24" s="32" t="s">
        <v>14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3"/>
      <c r="B25" s="13"/>
      <c r="C25" s="1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3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3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3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9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 t="s">
        <v>15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</sheetData>
  <sheetProtection/>
  <mergeCells count="7">
    <mergeCell ref="B1:N1"/>
    <mergeCell ref="B4:N4"/>
    <mergeCell ref="B14:N14"/>
    <mergeCell ref="B51:N51"/>
    <mergeCell ref="B24:N24"/>
    <mergeCell ref="I2:J2"/>
    <mergeCell ref="B2:H2"/>
  </mergeCells>
  <printOptions horizontalCentered="1"/>
  <pageMargins left="0.5" right="0.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Katha Kerr</cp:lastModifiedBy>
  <cp:lastPrinted>2011-05-10T14:56:08Z</cp:lastPrinted>
  <dcterms:created xsi:type="dcterms:W3CDTF">2003-12-05T13:40:19Z</dcterms:created>
  <dcterms:modified xsi:type="dcterms:W3CDTF">2014-07-08T20:00:46Z</dcterms:modified>
  <cp:category/>
  <cp:version/>
  <cp:contentType/>
  <cp:contentStatus/>
</cp:coreProperties>
</file>