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5865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<sst xmlns="http://schemas.openxmlformats.org/spreadsheetml/2006/main" count="42" uniqueCount="25">
  <si>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</si>
  <si>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</si>
  <si>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</si>
  <si>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</si>
  <si>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</si>
  <si>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</si>
  <si>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</si>
  <si>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</si>
  <si>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</si>
  <si>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</si>
  <si>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</si>
  <si>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</si>
  <si>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</si>
  <si>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</si>
  <si>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</si>
  <si>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</si>
  <si>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</si>
  <si>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</si>
  <si>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</si>
  <si>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</si>
  <si>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11 Actual</t>
  </si>
  <si>
    <t>FY 12 Actual</t>
  </si>
  <si>
    <t>FY 13 Actual</t>
  </si>
  <si>
    <t>AVG FY 11 - 13</t>
  </si>
  <si>
    <t>FY 14 Actual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</si>
</sst>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5.5"/>
      <color indexed="8"/>
      <name val="Arial"/>
      <family val="2"/>
    </font>
    <font>
      <sz val="10"/>
      <color indexed="8"/>
      <name val="Arial"/>
      <family val="2"/>
    </font>
    <font>
      <sz val="2.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0" fillId="0" borderId="11" xfId="58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/>
      <protection/>
    </xf>
    <xf numFmtId="0" fontId="0" fillId="0" borderId="13" xfId="58" applyFont="1" applyFill="1" applyBorder="1" applyAlignment="1">
      <alignment vertical="center"/>
      <protection/>
    </xf>
    <xf numFmtId="0" fontId="0" fillId="0" borderId="14" xfId="58" applyFont="1" applyFill="1" applyBorder="1" applyAlignment="1">
      <alignment vertical="center"/>
      <protection/>
    </xf>
    <xf numFmtId="0" fontId="0" fillId="32" borderId="13" xfId="58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11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12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13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53251384"/>
        <c:axId val="9500409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11 - 13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53251384"/>
        <c:axId val="9500409"/>
      </c:lineChart>
      <c:catAx>
        <c:axId val="5325138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0409"/>
        <c:crosses val="autoZero"/>
        <c:auto val="1"/>
        <c:lblOffset val="100"/>
        <c:tickLblSkip val="1"/>
        <c:noMultiLvlLbl val="0"/>
      </c:catAx>
      <c:valAx>
        <c:axId val="9500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1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June</v>
          </cell>
          <cell r="B3">
            <v>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WS"/>
      <sheetName val="Southeast"/>
      <sheetName val="Southwest"/>
      <sheetName val="Mid-CT"/>
      <sheetName val="Wallingford"/>
      <sheetName val="Bridgeport"/>
      <sheetName val="MoYr"/>
    </sheetNames>
    <sheetDataSet>
      <sheetData sheetId="2">
        <row r="11">
          <cell r="B11" t="str">
            <v>Easton</v>
          </cell>
          <cell r="F11">
            <v>2912</v>
          </cell>
          <cell r="ED11">
            <v>236.38</v>
          </cell>
          <cell r="EE11">
            <v>238.64</v>
          </cell>
          <cell r="EF11">
            <v>249.47</v>
          </cell>
          <cell r="EG11">
            <v>216.32</v>
          </cell>
          <cell r="EH11">
            <v>229.7</v>
          </cell>
          <cell r="EI11">
            <v>322.64</v>
          </cell>
          <cell r="EJ11">
            <v>114.08</v>
          </cell>
          <cell r="EK11">
            <v>185</v>
          </cell>
          <cell r="EL11">
            <v>250.66</v>
          </cell>
          <cell r="EM11">
            <v>233.99</v>
          </cell>
          <cell r="EN11">
            <v>270.49</v>
          </cell>
          <cell r="EO11">
            <v>273.71</v>
          </cell>
          <cell r="EP11">
            <v>245.9</v>
          </cell>
          <cell r="EQ11">
            <v>251.53</v>
          </cell>
          <cell r="ER11">
            <v>276.85</v>
          </cell>
          <cell r="ES11">
            <v>226.22</v>
          </cell>
          <cell r="ET11">
            <v>272.29</v>
          </cell>
          <cell r="EU11">
            <v>269.65</v>
          </cell>
          <cell r="EV11">
            <v>224.99</v>
          </cell>
          <cell r="EW11">
            <v>191.75</v>
          </cell>
          <cell r="EX11">
            <v>219.98</v>
          </cell>
          <cell r="EY11">
            <v>228.07</v>
          </cell>
          <cell r="EZ11">
            <v>257.87</v>
          </cell>
          <cell r="FA11">
            <v>272</v>
          </cell>
          <cell r="FB11">
            <v>248.33</v>
          </cell>
          <cell r="FC11">
            <v>249.11</v>
          </cell>
          <cell r="FD11">
            <v>237.06</v>
          </cell>
          <cell r="FE11">
            <v>230.43</v>
          </cell>
          <cell r="FF11">
            <v>268.89</v>
          </cell>
          <cell r="FG11">
            <v>219.6</v>
          </cell>
          <cell r="FH11">
            <v>231.38</v>
          </cell>
          <cell r="FI11">
            <v>171.44</v>
          </cell>
          <cell r="FJ11">
            <v>185.16</v>
          </cell>
          <cell r="FK11">
            <v>230.03</v>
          </cell>
          <cell r="FL11">
            <v>251.67</v>
          </cell>
          <cell r="FM11">
            <v>225.57</v>
          </cell>
          <cell r="FN11">
            <v>256.74</v>
          </cell>
          <cell r="FO11">
            <v>248.08</v>
          </cell>
          <cell r="FP11">
            <v>221.04</v>
          </cell>
          <cell r="FQ11">
            <v>259.77</v>
          </cell>
          <cell r="FR11">
            <v>216.04</v>
          </cell>
          <cell r="FS11">
            <v>272.3</v>
          </cell>
          <cell r="FT11">
            <v>218.39</v>
          </cell>
          <cell r="FU11">
            <v>181.35</v>
          </cell>
          <cell r="FV11">
            <v>226.44</v>
          </cell>
          <cell r="FW11">
            <v>266.55</v>
          </cell>
          <cell r="FX11">
            <v>236.37</v>
          </cell>
          <cell r="FY11">
            <v>241.98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31" t="str">
        <f>CONCATENATE('[2]Southwest'!$B$11," MSW - ",'[1]MonthYear'!$A$3," ",'[1]MonthYear'!$B$3)</f>
        <v>Easton MSW - June 2014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4" t="s">
        <v>18</v>
      </c>
      <c r="C2" s="34"/>
      <c r="D2" s="34"/>
      <c r="E2" s="34"/>
      <c r="F2" s="34"/>
      <c r="G2" s="34"/>
      <c r="H2" s="34"/>
      <c r="I2" s="34">
        <f>C3</f>
        <v>2912</v>
      </c>
      <c r="J2" s="34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'[2]Southwest'!$F$11</f>
        <v>2912</v>
      </c>
      <c r="D3" s="7">
        <f>C3</f>
        <v>2912</v>
      </c>
      <c r="E3" s="7">
        <f>C3</f>
        <v>2912</v>
      </c>
      <c r="F3" s="7">
        <f>C3</f>
        <v>2912</v>
      </c>
      <c r="G3" s="7">
        <f>C3</f>
        <v>2912</v>
      </c>
      <c r="H3" s="7">
        <f>C3</f>
        <v>2912</v>
      </c>
      <c r="I3" s="7">
        <f>C3</f>
        <v>2912</v>
      </c>
      <c r="J3" s="7">
        <f>C3</f>
        <v>2912</v>
      </c>
      <c r="K3" s="7">
        <f>C3</f>
        <v>2912</v>
      </c>
      <c r="L3" s="7">
        <f>C3</f>
        <v>2912</v>
      </c>
      <c r="M3" s="7">
        <f>C3</f>
        <v>2912</v>
      </c>
      <c r="N3" s="7">
        <f>C3</f>
        <v>2912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32" t="s">
        <v>12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26" t="s">
        <v>20</v>
      </c>
      <c r="C6" s="10">
        <f>'[2]Southwest'!ED$11</f>
        <v>236.38</v>
      </c>
      <c r="D6" s="10">
        <f>'[2]Southwest'!EE$11</f>
        <v>238.64</v>
      </c>
      <c r="E6" s="10">
        <f>'[2]Southwest'!EF$11</f>
        <v>249.47</v>
      </c>
      <c r="F6" s="10">
        <f>'[2]Southwest'!EG$11</f>
        <v>216.32</v>
      </c>
      <c r="G6" s="10">
        <f>'[2]Southwest'!EH$11</f>
        <v>229.7</v>
      </c>
      <c r="H6" s="10">
        <f>'[2]Southwest'!EI$11</f>
        <v>322.64</v>
      </c>
      <c r="I6" s="10">
        <f>'[2]Southwest'!EJ$11</f>
        <v>114.08</v>
      </c>
      <c r="J6" s="10">
        <f>'[2]Southwest'!EK$11</f>
        <v>185</v>
      </c>
      <c r="K6" s="10">
        <f>'[2]Southwest'!EL$11</f>
        <v>250.66</v>
      </c>
      <c r="L6" s="10">
        <f>'[2]Southwest'!EM$11</f>
        <v>233.99</v>
      </c>
      <c r="M6" s="10">
        <f>'[2]Southwest'!EN$11</f>
        <v>270.49</v>
      </c>
      <c r="N6" s="10">
        <f>'[2]Southwest'!EO$11</f>
        <v>273.71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27" t="s">
        <v>21</v>
      </c>
      <c r="C7" s="10">
        <f>'[2]Southwest'!EP$11</f>
        <v>245.9</v>
      </c>
      <c r="D7" s="10">
        <f>'[2]Southwest'!EQ$11</f>
        <v>251.53</v>
      </c>
      <c r="E7" s="10">
        <f>'[2]Southwest'!ER$11</f>
        <v>276.85</v>
      </c>
      <c r="F7" s="10">
        <f>'[2]Southwest'!ES$11</f>
        <v>226.22</v>
      </c>
      <c r="G7" s="10">
        <f>'[2]Southwest'!ET$11</f>
        <v>272.29</v>
      </c>
      <c r="H7" s="10">
        <f>'[2]Southwest'!EU$11</f>
        <v>269.65</v>
      </c>
      <c r="I7" s="10">
        <f>'[2]Southwest'!EV$11</f>
        <v>224.99</v>
      </c>
      <c r="J7" s="10">
        <f>'[2]Southwest'!EW$11</f>
        <v>191.75</v>
      </c>
      <c r="K7" s="10">
        <f>'[2]Southwest'!EX$11</f>
        <v>219.98</v>
      </c>
      <c r="L7" s="10">
        <f>'[2]Southwest'!EY$11</f>
        <v>228.07</v>
      </c>
      <c r="M7" s="10">
        <f>'[2]Southwest'!EZ$11</f>
        <v>257.87</v>
      </c>
      <c r="N7" s="10">
        <f>'[2]Southwest'!FA$11</f>
        <v>272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8" t="s">
        <v>22</v>
      </c>
      <c r="C8" s="10">
        <f>'[2]Southwest'!FB$11</f>
        <v>248.33</v>
      </c>
      <c r="D8" s="10">
        <f>'[2]Southwest'!FC$11</f>
        <v>249.11</v>
      </c>
      <c r="E8" s="10">
        <f>'[2]Southwest'!FD$11</f>
        <v>237.06</v>
      </c>
      <c r="F8" s="10">
        <f>'[2]Southwest'!FE$11</f>
        <v>230.43</v>
      </c>
      <c r="G8" s="10">
        <f>'[2]Southwest'!FF$11</f>
        <v>268.89</v>
      </c>
      <c r="H8" s="10">
        <f>'[2]Southwest'!FG$11</f>
        <v>219.6</v>
      </c>
      <c r="I8" s="10">
        <f>'[2]Southwest'!FH$11</f>
        <v>231.38</v>
      </c>
      <c r="J8" s="10">
        <f>'[2]Southwest'!FI$11</f>
        <v>171.44</v>
      </c>
      <c r="K8" s="10">
        <f>'[2]Southwest'!FJ$11</f>
        <v>185.16</v>
      </c>
      <c r="L8" s="10">
        <f>'[2]Southwest'!FK$11</f>
        <v>230.03</v>
      </c>
      <c r="M8" s="10">
        <f>'[2]Southwest'!FL$11</f>
        <v>251.67</v>
      </c>
      <c r="N8" s="10">
        <f>'[2]Southwest'!FM$11</f>
        <v>225.57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9" t="s">
        <v>23</v>
      </c>
      <c r="C9" s="21">
        <f>AVERAGE(C6:C8)</f>
        <v>243.53666666666666</v>
      </c>
      <c r="D9" s="21">
        <f aca="true" t="shared" si="0" ref="D9:N9">AVERAGE(D6:D8)</f>
        <v>246.42666666666665</v>
      </c>
      <c r="E9" s="21">
        <f t="shared" si="0"/>
        <v>254.46000000000004</v>
      </c>
      <c r="F9" s="21">
        <f t="shared" si="0"/>
        <v>224.32333333333335</v>
      </c>
      <c r="G9" s="21">
        <f t="shared" si="0"/>
        <v>256.96</v>
      </c>
      <c r="H9" s="21">
        <f t="shared" si="0"/>
        <v>270.63</v>
      </c>
      <c r="I9" s="21">
        <f t="shared" si="0"/>
        <v>190.15</v>
      </c>
      <c r="J9" s="21">
        <f t="shared" si="0"/>
        <v>182.73000000000002</v>
      </c>
      <c r="K9" s="21">
        <f t="shared" si="0"/>
        <v>218.6</v>
      </c>
      <c r="L9" s="21">
        <f t="shared" si="0"/>
        <v>230.6966666666667</v>
      </c>
      <c r="M9" s="21">
        <f t="shared" si="0"/>
        <v>260.01</v>
      </c>
      <c r="N9" s="21">
        <f t="shared" si="0"/>
        <v>257.0933333333333</v>
      </c>
      <c r="O9" s="25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30" t="s">
        <v>24</v>
      </c>
      <c r="C10" s="23">
        <f>IF('[2]Southwest'!FN$11=0,"",'[2]Southwest'!FN$11)</f>
        <v>256.74</v>
      </c>
      <c r="D10" s="23">
        <f>IF('[2]Southwest'!FO$11=0,"",'[2]Southwest'!FO$11)</f>
        <v>248.08</v>
      </c>
      <c r="E10" s="23">
        <f>IF('[2]Southwest'!FP$11=0,"",'[2]Southwest'!FP$11)</f>
        <v>221.04</v>
      </c>
      <c r="F10" s="23">
        <f>IF('[2]Southwest'!FQ$11=0,"",'[2]Southwest'!FQ$11)</f>
        <v>259.77</v>
      </c>
      <c r="G10" s="23">
        <f>IF('[2]Southwest'!FR$11=0,"",'[2]Southwest'!FR$11)</f>
        <v>216.04</v>
      </c>
      <c r="H10" s="23">
        <f>IF('[2]Southwest'!FS$11=0,"",'[2]Southwest'!FS$11)</f>
        <v>272.3</v>
      </c>
      <c r="I10" s="23">
        <f>IF('[2]Southwest'!FT$11=0,"",'[2]Southwest'!FT$11)</f>
        <v>218.39</v>
      </c>
      <c r="J10" s="23">
        <f>IF('[2]Southwest'!FU$11=0,"",'[2]Southwest'!FU$11)</f>
        <v>181.35</v>
      </c>
      <c r="K10" s="23">
        <f>IF('[2]Southwest'!FV$11=0,"",'[2]Southwest'!FV$11)</f>
        <v>226.44</v>
      </c>
      <c r="L10" s="23">
        <f>IF('[2]Southwest'!FW$11=0,"",'[2]Southwest'!FW$11)</f>
        <v>266.55</v>
      </c>
      <c r="M10" s="23">
        <f>IF('[2]Southwest'!FX$11=0,"",'[2]Southwest'!FX$11)</f>
        <v>236.37</v>
      </c>
      <c r="N10" s="23">
        <f>IF('[2]Southwest'!FY$11=0,"",'[2]Southwest'!FY$11)</f>
        <v>241.98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0" t="s">
        <v>19</v>
      </c>
      <c r="C11" s="21">
        <f>IF(C10="","",C10-C9)</f>
        <v>13.203333333333347</v>
      </c>
      <c r="D11" s="21">
        <f>IF(D10="","",D10-D9)</f>
        <v>1.6533333333333644</v>
      </c>
      <c r="E11" s="21">
        <f aca="true" t="shared" si="1" ref="E11:N11">IF(E10="","",E10-E9)</f>
        <v>-33.420000000000044</v>
      </c>
      <c r="F11" s="21">
        <f t="shared" si="1"/>
        <v>35.44666666666663</v>
      </c>
      <c r="G11" s="21">
        <f t="shared" si="1"/>
        <v>-40.91999999999999</v>
      </c>
      <c r="H11" s="21">
        <f t="shared" si="1"/>
        <v>1.670000000000016</v>
      </c>
      <c r="I11" s="21">
        <f t="shared" si="1"/>
        <v>28.23999999999998</v>
      </c>
      <c r="J11" s="21">
        <f t="shared" si="1"/>
        <v>-1.3800000000000239</v>
      </c>
      <c r="K11" s="21">
        <f t="shared" si="1"/>
        <v>7.840000000000003</v>
      </c>
      <c r="L11" s="21">
        <f t="shared" si="1"/>
        <v>35.853333333333325</v>
      </c>
      <c r="M11" s="21">
        <f t="shared" si="1"/>
        <v>-23.639999999999986</v>
      </c>
      <c r="N11" s="21">
        <f t="shared" si="1"/>
        <v>-15.113333333333316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1" t="s">
        <v>19</v>
      </c>
      <c r="C12" s="24">
        <f>IF(C10="","",C11/C9)</f>
        <v>0.05421497105158709</v>
      </c>
      <c r="D12" s="24">
        <f>IF(D10="","",D11/D9)</f>
        <v>0.006709230602748747</v>
      </c>
      <c r="E12" s="24">
        <f aca="true" t="shared" si="2" ref="E12:N12">IF(E10="","",E11/E9)</f>
        <v>-0.1313369488328226</v>
      </c>
      <c r="F12" s="24">
        <f t="shared" si="2"/>
        <v>0.15801595910664648</v>
      </c>
      <c r="G12" s="24">
        <f t="shared" si="2"/>
        <v>-0.15924657534246572</v>
      </c>
      <c r="H12" s="24">
        <f t="shared" si="2"/>
        <v>0.0061707866829250856</v>
      </c>
      <c r="I12" s="24">
        <f t="shared" si="2"/>
        <v>0.1485143307914803</v>
      </c>
      <c r="J12" s="24">
        <f t="shared" si="2"/>
        <v>-0.007552126087670463</v>
      </c>
      <c r="K12" s="24">
        <f t="shared" si="2"/>
        <v>0.03586459286367797</v>
      </c>
      <c r="L12" s="24">
        <f t="shared" si="2"/>
        <v>0.15541331329740346</v>
      </c>
      <c r="M12" s="24">
        <f t="shared" si="2"/>
        <v>-0.09091958001615318</v>
      </c>
      <c r="N12" s="24">
        <f t="shared" si="2"/>
        <v>-0.05878539570583958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32" t="s">
        <v>14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1" t="str">
        <f aca="true" t="shared" si="3" ref="B16:C18">B6</f>
        <v>FY 11 Actual</v>
      </c>
      <c r="C16" s="12">
        <f t="shared" si="3"/>
        <v>236.38</v>
      </c>
      <c r="D16" s="12">
        <f>C16+D6</f>
        <v>475.02</v>
      </c>
      <c r="E16" s="12">
        <f aca="true" t="shared" si="4" ref="E16:N16">D16+E6</f>
        <v>724.49</v>
      </c>
      <c r="F16" s="12">
        <f t="shared" si="4"/>
        <v>940.81</v>
      </c>
      <c r="G16" s="12">
        <f t="shared" si="4"/>
        <v>1170.51</v>
      </c>
      <c r="H16" s="12">
        <f t="shared" si="4"/>
        <v>1493.15</v>
      </c>
      <c r="I16" s="12">
        <f t="shared" si="4"/>
        <v>1607.23</v>
      </c>
      <c r="J16" s="12">
        <f t="shared" si="4"/>
        <v>1792.23</v>
      </c>
      <c r="K16" s="12">
        <f t="shared" si="4"/>
        <v>2042.89</v>
      </c>
      <c r="L16" s="12">
        <f t="shared" si="4"/>
        <v>2276.88</v>
      </c>
      <c r="M16" s="12">
        <f t="shared" si="4"/>
        <v>2547.37</v>
      </c>
      <c r="N16" s="12">
        <f t="shared" si="4"/>
        <v>2821.08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1" t="str">
        <f t="shared" si="3"/>
        <v>FY 12 Actual</v>
      </c>
      <c r="C17" s="12">
        <f t="shared" si="3"/>
        <v>245.9</v>
      </c>
      <c r="D17" s="12">
        <f>C17+D7</f>
        <v>497.43</v>
      </c>
      <c r="E17" s="12">
        <f aca="true" t="shared" si="5" ref="E17:N18">D17+E7</f>
        <v>774.28</v>
      </c>
      <c r="F17" s="12">
        <f t="shared" si="5"/>
        <v>1000.5</v>
      </c>
      <c r="G17" s="12">
        <f t="shared" si="5"/>
        <v>1272.79</v>
      </c>
      <c r="H17" s="12">
        <f t="shared" si="5"/>
        <v>1542.44</v>
      </c>
      <c r="I17" s="12">
        <f t="shared" si="5"/>
        <v>1767.43</v>
      </c>
      <c r="J17" s="12">
        <f t="shared" si="5"/>
        <v>1959.18</v>
      </c>
      <c r="K17" s="12">
        <f t="shared" si="5"/>
        <v>2179.16</v>
      </c>
      <c r="L17" s="12">
        <f t="shared" si="5"/>
        <v>2407.23</v>
      </c>
      <c r="M17" s="12">
        <f t="shared" si="5"/>
        <v>2665.1</v>
      </c>
      <c r="N17" s="12">
        <f t="shared" si="5"/>
        <v>2937.1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1" t="str">
        <f t="shared" si="3"/>
        <v>FY 13 Actual</v>
      </c>
      <c r="C18" s="19">
        <f t="shared" si="3"/>
        <v>248.33</v>
      </c>
      <c r="D18" s="12">
        <f>C18+D8</f>
        <v>497.44000000000005</v>
      </c>
      <c r="E18" s="19">
        <f t="shared" si="5"/>
        <v>734.5</v>
      </c>
      <c r="F18" s="19">
        <f t="shared" si="5"/>
        <v>964.9300000000001</v>
      </c>
      <c r="G18" s="19">
        <f t="shared" si="5"/>
        <v>1233.8200000000002</v>
      </c>
      <c r="H18" s="19">
        <f t="shared" si="5"/>
        <v>1453.42</v>
      </c>
      <c r="I18" s="19">
        <f t="shared" si="5"/>
        <v>1684.8000000000002</v>
      </c>
      <c r="J18" s="19">
        <f t="shared" si="5"/>
        <v>1856.2400000000002</v>
      </c>
      <c r="K18" s="19">
        <f t="shared" si="5"/>
        <v>2041.4000000000003</v>
      </c>
      <c r="L18" s="19">
        <f t="shared" si="5"/>
        <v>2271.4300000000003</v>
      </c>
      <c r="M18" s="19">
        <f t="shared" si="5"/>
        <v>2523.1000000000004</v>
      </c>
      <c r="N18" s="19">
        <f t="shared" si="5"/>
        <v>2748.6700000000005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0" t="str">
        <f>B9</f>
        <v>AVG FY 11 - 13</v>
      </c>
      <c r="C19" s="21">
        <f>AVERAGE(C16:C18)</f>
        <v>243.53666666666666</v>
      </c>
      <c r="D19" s="21">
        <f aca="true" t="shared" si="6" ref="D19:N19">AVERAGE(D16:D18)</f>
        <v>489.96333333333337</v>
      </c>
      <c r="E19" s="21">
        <f t="shared" si="6"/>
        <v>744.4233333333333</v>
      </c>
      <c r="F19" s="21">
        <f t="shared" si="6"/>
        <v>968.7466666666666</v>
      </c>
      <c r="G19" s="21">
        <f t="shared" si="6"/>
        <v>1225.7066666666667</v>
      </c>
      <c r="H19" s="21">
        <f t="shared" si="6"/>
        <v>1496.3366666666668</v>
      </c>
      <c r="I19" s="21">
        <f t="shared" si="6"/>
        <v>1686.4866666666667</v>
      </c>
      <c r="J19" s="21">
        <f t="shared" si="6"/>
        <v>1869.2166666666665</v>
      </c>
      <c r="K19" s="21">
        <f t="shared" si="6"/>
        <v>2087.816666666667</v>
      </c>
      <c r="L19" s="21">
        <f t="shared" si="6"/>
        <v>2318.513333333334</v>
      </c>
      <c r="M19" s="21">
        <f t="shared" si="6"/>
        <v>2578.523333333333</v>
      </c>
      <c r="N19" s="21">
        <f t="shared" si="6"/>
        <v>2835.616666666667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2" t="str">
        <f>B10</f>
        <v>FY 14 Actual</v>
      </c>
      <c r="C20" s="23">
        <f>C10</f>
        <v>256.74</v>
      </c>
      <c r="D20" s="23">
        <f>IF(D10="","",C20+D10)</f>
        <v>504.82000000000005</v>
      </c>
      <c r="E20" s="23">
        <f aca="true" t="shared" si="7" ref="E20:N20">IF(E10="","",D20+E10)</f>
        <v>725.86</v>
      </c>
      <c r="F20" s="23">
        <f t="shared" si="7"/>
        <v>985.63</v>
      </c>
      <c r="G20" s="23">
        <f t="shared" si="7"/>
        <v>1201.67</v>
      </c>
      <c r="H20" s="23">
        <f t="shared" si="7"/>
        <v>1473.97</v>
      </c>
      <c r="I20" s="23">
        <f t="shared" si="7"/>
        <v>1692.3600000000001</v>
      </c>
      <c r="J20" s="23">
        <f t="shared" si="7"/>
        <v>1873.71</v>
      </c>
      <c r="K20" s="23">
        <f t="shared" si="7"/>
        <v>2100.15</v>
      </c>
      <c r="L20" s="23">
        <f t="shared" si="7"/>
        <v>2366.7000000000003</v>
      </c>
      <c r="M20" s="23">
        <f t="shared" si="7"/>
        <v>2603.07</v>
      </c>
      <c r="N20" s="23">
        <f t="shared" si="7"/>
        <v>2845.05</v>
      </c>
      <c r="O20" s="2"/>
      <c r="P20" s="14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0" t="s">
        <v>19</v>
      </c>
      <c r="C21" s="21">
        <f>IF(C20=0,"",C20-C19)</f>
        <v>13.203333333333347</v>
      </c>
      <c r="D21" s="21">
        <f>IF(D20="","",D20-D19)</f>
        <v>14.856666666666683</v>
      </c>
      <c r="E21" s="21">
        <f aca="true" t="shared" si="8" ref="E21:N21">IF(E20="","",E20-E19)</f>
        <v>-18.563333333333276</v>
      </c>
      <c r="F21" s="21">
        <f t="shared" si="8"/>
        <v>16.88333333333344</v>
      </c>
      <c r="G21" s="21">
        <f t="shared" si="8"/>
        <v>-24.036666666666633</v>
      </c>
      <c r="H21" s="21">
        <f t="shared" si="8"/>
        <v>-22.366666666666788</v>
      </c>
      <c r="I21" s="21">
        <f t="shared" si="8"/>
        <v>5.8733333333334485</v>
      </c>
      <c r="J21" s="21">
        <f t="shared" si="8"/>
        <v>4.493333333333567</v>
      </c>
      <c r="K21" s="21">
        <f t="shared" si="8"/>
        <v>12.33333333333303</v>
      </c>
      <c r="L21" s="21">
        <f t="shared" si="8"/>
        <v>48.1866666666665</v>
      </c>
      <c r="M21" s="21">
        <f t="shared" si="8"/>
        <v>24.54666666666708</v>
      </c>
      <c r="N21" s="21">
        <f t="shared" si="8"/>
        <v>9.433333333333394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1" t="s">
        <v>19</v>
      </c>
      <c r="C22" s="24">
        <f>IF(C20=0,"",C21/C19)</f>
        <v>0.05421497105158709</v>
      </c>
      <c r="D22" s="24">
        <f>IF(D20="","",D21/D19)</f>
        <v>0.030321996884120614</v>
      </c>
      <c r="E22" s="24">
        <f aca="true" t="shared" si="9" ref="E22:N22">IF(E20="","",E21/E19)</f>
        <v>-0.024936528050795395</v>
      </c>
      <c r="F22" s="24">
        <f t="shared" si="9"/>
        <v>0.017428016956617595</v>
      </c>
      <c r="G22" s="24">
        <f t="shared" si="9"/>
        <v>-0.019610456009050533</v>
      </c>
      <c r="H22" s="24">
        <f t="shared" si="9"/>
        <v>-0.014947616512326851</v>
      </c>
      <c r="I22" s="24">
        <f t="shared" si="9"/>
        <v>0.003482585098014481</v>
      </c>
      <c r="J22" s="24">
        <f t="shared" si="9"/>
        <v>0.0024038590140256083</v>
      </c>
      <c r="K22" s="24">
        <f t="shared" si="9"/>
        <v>0.005907287517262704</v>
      </c>
      <c r="L22" s="24">
        <f t="shared" si="9"/>
        <v>0.020783433061990795</v>
      </c>
      <c r="M22" s="24">
        <f t="shared" si="9"/>
        <v>0.009519660477508605</v>
      </c>
      <c r="N22" s="24">
        <f t="shared" si="9"/>
        <v>0.003326730811052291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32" t="s">
        <v>14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3"/>
      <c r="C25" s="1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Katha Kerr</cp:lastModifiedBy>
  <cp:lastPrinted>2011-05-10T14:56:03Z</cp:lastPrinted>
  <dcterms:created xsi:type="dcterms:W3CDTF">2003-12-05T13:40:19Z</dcterms:created>
  <dcterms:modified xsi:type="dcterms:W3CDTF">2014-07-08T20:00:31Z</dcterms:modified>
  <cp:category/>
  <cp:version/>
  <cp:contentType/>
  <cp:contentStatus/>
</cp:coreProperties>
</file>