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865" yWindow="65521" windowWidth="2610" windowHeight="12465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<sst xmlns="http://schemas.openxmlformats.org/spreadsheetml/2006/main" count="42" uniqueCount="25">
  <si>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</si>
  <si>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</si>
  <si>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</si>
  <si>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</si>
  <si>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</si>
  <si>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</si>
  <si>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</si>
  <si>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</si>
  <si>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</si>
  <si>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</si>
  <si>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</si>
  <si>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</si>
  <si>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</si>
  <si>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</si>
  <si>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</si>
  <si>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</si>
  <si>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</si>
  <si>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</si>
  <si>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</si>
  <si>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</si>
  <si>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13 Actual</t>
  </si>
  <si>
    <t>FY 14 Actual</t>
  </si>
  <si>
    <t>FY 15 Actual</t>
  </si>
  <si>
    <t>AVG FY 13 - 15</t>
  </si>
  <si>
    <t>FY 16 Actual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</si>
</sst>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37" fontId="0" fillId="32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0" fillId="0" borderId="11" xfId="58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vertical="center"/>
      <protection/>
    </xf>
    <xf numFmtId="0" fontId="0" fillId="0" borderId="13" xfId="58" applyFont="1" applyFill="1" applyBorder="1" applyAlignment="1">
      <alignment vertical="center"/>
      <protection/>
    </xf>
    <xf numFmtId="0" fontId="0" fillId="0" borderId="14" xfId="58" applyFont="1" applyFill="1" applyBorder="1" applyAlignment="1">
      <alignment vertical="center"/>
      <protection/>
    </xf>
    <xf numFmtId="0" fontId="0" fillId="32" borderId="13" xfId="58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"/>
          <c:w val="0.9197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13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15507455"/>
        <c:axId val="5349368"/>
      </c:barChart>
      <c:lineChart>
        <c:grouping val="standard"/>
        <c:varyColors val="0"/>
        <c:ser>
          <c:idx val="3"/>
          <c:order val="4"/>
          <c:tx>
            <c:strRef>
              <c:f>'Town Report'!$B$3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'Town Report'!$C$3:$N$3</c:f>
              <c:numCache/>
            </c:numRef>
          </c:val>
          <c:smooth val="0"/>
        </c:ser>
        <c:ser>
          <c:idx val="5"/>
          <c:order val="5"/>
          <c:tx>
            <c:strRef>
              <c:f>'Town Report'!$B$19</c:f>
              <c:strCache>
                <c:ptCount val="1"/>
                <c:pt idx="0">
                  <c:v>AVG FY 13 - 15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15507455"/>
        <c:axId val="5349368"/>
      </c:lineChart>
      <c:catAx>
        <c:axId val="1550745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368"/>
        <c:crosses val="autoZero"/>
        <c:auto val="1"/>
        <c:lblOffset val="100"/>
        <c:tickLblSkip val="1"/>
        <c:noMultiLvlLbl val="0"/>
      </c:catAx>
      <c:valAx>
        <c:axId val="5349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7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"/>
          <c:y val="0.04125"/>
          <c:w val="0.22675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4390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TonnageDataBas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October</v>
          </cell>
          <cell r="B3">
            <v>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WS"/>
      <sheetName val="Southeast"/>
      <sheetName val="Southwest"/>
      <sheetName val="Mid-CT"/>
      <sheetName val="Wallingford"/>
      <sheetName val="Bridgeport"/>
      <sheetName val="MoYr"/>
    </sheetNames>
    <sheetDataSet>
      <sheetData sheetId="1">
        <row r="76">
          <cell r="B76" t="str">
            <v>Southeast Project</v>
          </cell>
          <cell r="F76">
            <v>132673</v>
          </cell>
          <cell r="FE76">
            <v>12253.140000000001</v>
          </cell>
          <cell r="FF76">
            <v>12616.18</v>
          </cell>
          <cell r="FG76">
            <v>10977.869999999999</v>
          </cell>
          <cell r="FH76">
            <v>11621.560000000001</v>
          </cell>
          <cell r="FI76">
            <v>12050.78</v>
          </cell>
          <cell r="FJ76">
            <v>10635.150000000001</v>
          </cell>
          <cell r="FK76">
            <v>10692.859999999999</v>
          </cell>
          <cell r="FL76">
            <v>8875.699999999999</v>
          </cell>
          <cell r="FM76">
            <v>10152.65</v>
          </cell>
          <cell r="FN76">
            <v>11483.14</v>
          </cell>
          <cell r="FO76">
            <v>12150.119999999999</v>
          </cell>
          <cell r="FP76">
            <v>11516.499999999998</v>
          </cell>
          <cell r="FQ76">
            <v>13138.109999999999</v>
          </cell>
          <cell r="FR76">
            <v>12501.359999999997</v>
          </cell>
          <cell r="FS76">
            <v>11397.97</v>
          </cell>
          <cell r="FT76">
            <v>11444.519999999999</v>
          </cell>
          <cell r="FU76">
            <v>10143.739999999996</v>
          </cell>
          <cell r="FV76">
            <v>10745.039999999999</v>
          </cell>
          <cell r="FW76">
            <v>9991.560000000001</v>
          </cell>
          <cell r="FX76">
            <v>8529.419999999998</v>
          </cell>
          <cell r="FY76">
            <v>9681.570000000002</v>
          </cell>
          <cell r="FZ76">
            <v>11222.81</v>
          </cell>
          <cell r="GA76">
            <v>11717.539999999999</v>
          </cell>
          <cell r="GB76">
            <v>11286.05</v>
          </cell>
          <cell r="GC76">
            <v>12259.12</v>
          </cell>
          <cell r="GD76">
            <v>11096</v>
          </cell>
          <cell r="GE76">
            <v>11084.520000000002</v>
          </cell>
          <cell r="GF76">
            <v>11423.599999999999</v>
          </cell>
          <cell r="GG76">
            <v>9798.819999999998</v>
          </cell>
          <cell r="GH76">
            <v>11390.640000000001</v>
          </cell>
          <cell r="GI76">
            <v>9063.660000000002</v>
          </cell>
          <cell r="GJ76">
            <v>8478.75</v>
          </cell>
          <cell r="GK76">
            <v>10330.490000000002</v>
          </cell>
          <cell r="GL76">
            <v>11282.52</v>
          </cell>
          <cell r="GM76">
            <v>11238.410000000002</v>
          </cell>
          <cell r="GN76">
            <v>11994.98</v>
          </cell>
          <cell r="GO76">
            <v>12343.18</v>
          </cell>
          <cell r="GP76">
            <v>11625.79</v>
          </cell>
          <cell r="GQ76">
            <v>11611.48</v>
          </cell>
          <cell r="GR76">
            <v>11420.080000000002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9" width="7.7109375" style="0" customWidth="1"/>
    <col min="10" max="14" width="8.140625" style="0" bestFit="1" customWidth="1"/>
  </cols>
  <sheetData>
    <row r="1" spans="1:24" ht="24.75" customHeight="1">
      <c r="A1" s="3"/>
      <c r="B1" s="31" t="str">
        <f>CONCATENATE('[2]Southeast'!$B$76," MSW - ",'[1]MonthYear'!$A$3," ",'[1]MonthYear'!$B$3)</f>
        <v>Southeast Project MSW - October 2015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4" t="s">
        <v>18</v>
      </c>
      <c r="C2" s="34"/>
      <c r="D2" s="34"/>
      <c r="E2" s="34"/>
      <c r="F2" s="34"/>
      <c r="G2" s="34"/>
      <c r="H2" s="34"/>
      <c r="I2" s="34">
        <f>C3</f>
        <v>132673</v>
      </c>
      <c r="J2" s="34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'[2]Southeast'!$F$76</f>
        <v>132673</v>
      </c>
      <c r="D3" s="7">
        <f>C3</f>
        <v>132673</v>
      </c>
      <c r="E3" s="7">
        <f>C3</f>
        <v>132673</v>
      </c>
      <c r="F3" s="7">
        <f>C3</f>
        <v>132673</v>
      </c>
      <c r="G3" s="7">
        <f>C3</f>
        <v>132673</v>
      </c>
      <c r="H3" s="7">
        <f>C3</f>
        <v>132673</v>
      </c>
      <c r="I3" s="7">
        <f>C3</f>
        <v>132673</v>
      </c>
      <c r="J3" s="7">
        <f>C3</f>
        <v>132673</v>
      </c>
      <c r="K3" s="7">
        <f>C3</f>
        <v>132673</v>
      </c>
      <c r="L3" s="7">
        <f>C3</f>
        <v>132673</v>
      </c>
      <c r="M3" s="7">
        <f>C3</f>
        <v>132673</v>
      </c>
      <c r="N3" s="7">
        <f>C3</f>
        <v>132673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32" t="s">
        <v>12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26" t="s">
        <v>20</v>
      </c>
      <c r="C6" s="10">
        <f>IF('[2]Southeast'!FE$76=0,"",'[2]Southeast'!FE$76)</f>
        <v>12253.140000000001</v>
      </c>
      <c r="D6" s="10">
        <f>IF('[2]Southeast'!FF$76=0,"",'[2]Southeast'!FF$76)</f>
        <v>12616.18</v>
      </c>
      <c r="E6" s="10">
        <f>IF('[2]Southeast'!FG$76=0,"",'[2]Southeast'!FG$76)</f>
        <v>10977.869999999999</v>
      </c>
      <c r="F6" s="10">
        <f>IF('[2]Southeast'!FH$76=0,"",'[2]Southeast'!FH$76)</f>
        <v>11621.560000000001</v>
      </c>
      <c r="G6" s="10">
        <f>IF('[2]Southeast'!FI$76=0,"",'[2]Southeast'!FI$76)</f>
        <v>12050.78</v>
      </c>
      <c r="H6" s="10">
        <f>IF('[2]Southeast'!FJ$76=0,"",'[2]Southeast'!FJ$76)</f>
        <v>10635.150000000001</v>
      </c>
      <c r="I6" s="10">
        <f>IF('[2]Southeast'!FK$76=0,"",'[2]Southeast'!FK$76)</f>
        <v>10692.859999999999</v>
      </c>
      <c r="J6" s="10">
        <f>IF('[2]Southeast'!FL$76=0,"",'[2]Southeast'!FL$76)</f>
        <v>8875.699999999999</v>
      </c>
      <c r="K6" s="10">
        <f>IF('[2]Southeast'!FM$76=0,"",'[2]Southeast'!FM$76)</f>
        <v>10152.65</v>
      </c>
      <c r="L6" s="10">
        <f>IF('[2]Southeast'!FN$76=0,"",'[2]Southeast'!FN$76)</f>
        <v>11483.14</v>
      </c>
      <c r="M6" s="10">
        <f>IF('[2]Southeast'!FO$76=0,"",'[2]Southeast'!FO$76)</f>
        <v>12150.119999999999</v>
      </c>
      <c r="N6" s="10">
        <f>IF('[2]Southeast'!FP$76=0,"",'[2]Southeast'!FP$76)</f>
        <v>11516.499999999998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27" t="s">
        <v>21</v>
      </c>
      <c r="C7" s="10">
        <f>IF('[2]Southeast'!FQ$76=0,"",'[2]Southeast'!FQ$76)</f>
        <v>13138.109999999999</v>
      </c>
      <c r="D7" s="10">
        <f>IF('[2]Southeast'!FR$76=0,"",'[2]Southeast'!FR$76)</f>
        <v>12501.359999999997</v>
      </c>
      <c r="E7" s="10">
        <f>IF('[2]Southeast'!FS$76=0,"",'[2]Southeast'!FS$76)</f>
        <v>11397.97</v>
      </c>
      <c r="F7" s="10">
        <f>IF('[2]Southeast'!FT$76=0,"",'[2]Southeast'!FT$76)</f>
        <v>11444.519999999999</v>
      </c>
      <c r="G7" s="10">
        <f>IF('[2]Southeast'!FU$76=0,"",'[2]Southeast'!FU$76)</f>
        <v>10143.739999999996</v>
      </c>
      <c r="H7" s="10">
        <f>IF('[2]Southeast'!FV$76=0,"",'[2]Southeast'!FV$76)</f>
        <v>10745.039999999999</v>
      </c>
      <c r="I7" s="10">
        <f>IF('[2]Southeast'!FW$76=0,"",'[2]Southeast'!FW$76)</f>
        <v>9991.560000000001</v>
      </c>
      <c r="J7" s="10">
        <f>IF('[2]Southeast'!FX$76=0,"",'[2]Southeast'!FX$76)</f>
        <v>8529.419999999998</v>
      </c>
      <c r="K7" s="10">
        <f>IF('[2]Southeast'!FY$76=0,"",'[2]Southeast'!FY$76)</f>
        <v>9681.570000000002</v>
      </c>
      <c r="L7" s="10">
        <f>IF('[2]Southeast'!FZ$76=0,"",'[2]Southeast'!FZ$76)</f>
        <v>11222.81</v>
      </c>
      <c r="M7" s="10">
        <f>IF('[2]Southeast'!GA$76=0,"",'[2]Southeast'!GA$76)</f>
        <v>11717.539999999999</v>
      </c>
      <c r="N7" s="10">
        <f>IF('[2]Southeast'!GB$76=0,"",'[2]Southeast'!GB$76)</f>
        <v>11286.05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8" t="s">
        <v>22</v>
      </c>
      <c r="C8" s="10">
        <f>IF('[2]Southeast'!GC$76=0,"",'[2]Southeast'!GC$76)</f>
        <v>12259.12</v>
      </c>
      <c r="D8" s="10">
        <f>IF('[2]Southeast'!GD$76=0,"",'[2]Southeast'!GD$76)</f>
        <v>11096</v>
      </c>
      <c r="E8" s="10">
        <f>IF('[2]Southeast'!GE$76=0,"",'[2]Southeast'!GE$76)</f>
        <v>11084.520000000002</v>
      </c>
      <c r="F8" s="10">
        <f>IF('[2]Southeast'!GF$76=0,"",'[2]Southeast'!GF$76)</f>
        <v>11423.599999999999</v>
      </c>
      <c r="G8" s="10">
        <f>IF('[2]Southeast'!GG$76=0,"",'[2]Southeast'!GG$76)</f>
        <v>9798.819999999998</v>
      </c>
      <c r="H8" s="10">
        <f>IF('[2]Southeast'!GH$76=0,"",'[2]Southeast'!GH$76)</f>
        <v>11390.640000000001</v>
      </c>
      <c r="I8" s="10">
        <f>IF('[2]Southeast'!GI$76=0,"",'[2]Southeast'!GI$76)</f>
        <v>9063.660000000002</v>
      </c>
      <c r="J8" s="10">
        <f>IF('[2]Southeast'!GJ$76=0,"",'[2]Southeast'!GJ$76)</f>
        <v>8478.75</v>
      </c>
      <c r="K8" s="10">
        <f>IF('[2]Southeast'!GK$76=0,"",'[2]Southeast'!GK$76)</f>
        <v>10330.490000000002</v>
      </c>
      <c r="L8" s="10">
        <f>IF('[2]Southeast'!GL$76=0,"",'[2]Southeast'!GL$76)</f>
        <v>11282.52</v>
      </c>
      <c r="M8" s="10">
        <f>IF('[2]Southeast'!GM$76=0,"",'[2]Southeast'!GM$76)</f>
        <v>11238.410000000002</v>
      </c>
      <c r="N8" s="10">
        <f>IF('[2]Southeast'!GN$76=0,"",'[2]Southeast'!GN$76)</f>
        <v>11994.98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9" t="s">
        <v>23</v>
      </c>
      <c r="C9" s="21">
        <f>AVERAGE(C6:C8)</f>
        <v>12550.123333333335</v>
      </c>
      <c r="D9" s="21">
        <f aca="true" t="shared" si="0" ref="D9:N9">AVERAGE(D6:D8)</f>
        <v>12071.179999999998</v>
      </c>
      <c r="E9" s="21">
        <f t="shared" si="0"/>
        <v>11153.453333333333</v>
      </c>
      <c r="F9" s="21">
        <f t="shared" si="0"/>
        <v>11496.56</v>
      </c>
      <c r="G9" s="21">
        <f t="shared" si="0"/>
        <v>10664.446666666665</v>
      </c>
      <c r="H9" s="21">
        <f t="shared" si="0"/>
        <v>10923.61</v>
      </c>
      <c r="I9" s="21">
        <f t="shared" si="0"/>
        <v>9916.026666666667</v>
      </c>
      <c r="J9" s="21">
        <f t="shared" si="0"/>
        <v>8627.956666666665</v>
      </c>
      <c r="K9" s="21">
        <f t="shared" si="0"/>
        <v>10054.903333333334</v>
      </c>
      <c r="L9" s="21">
        <f t="shared" si="0"/>
        <v>11329.49</v>
      </c>
      <c r="M9" s="21">
        <f t="shared" si="0"/>
        <v>11702.023333333333</v>
      </c>
      <c r="N9" s="21">
        <f t="shared" si="0"/>
        <v>11599.176666666666</v>
      </c>
      <c r="O9" s="25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30" t="s">
        <v>24</v>
      </c>
      <c r="C10" s="23">
        <f>IF('[2]Southeast'!GO$76=0,"",'[2]Southeast'!GO$76)</f>
        <v>12343.18</v>
      </c>
      <c r="D10" s="23">
        <f>IF('[2]Southeast'!GP$76=0,"",'[2]Southeast'!GP$76)</f>
        <v>11625.79</v>
      </c>
      <c r="E10" s="23">
        <f>IF('[2]Southeast'!GQ$76=0,"",'[2]Southeast'!GQ$76)</f>
        <v>11611.48</v>
      </c>
      <c r="F10" s="23">
        <f>IF('[2]Southeast'!GR$76=0,"",'[2]Southeast'!GR$76)</f>
        <v>11420.080000000002</v>
      </c>
      <c r="G10" s="23">
        <f>IF('[2]Southeast'!GS$76=0,"",'[2]Southeast'!GS$76)</f>
      </c>
      <c r="H10" s="23">
        <f>IF('[2]Southeast'!GT$76=0,"",'[2]Southeast'!GT$76)</f>
      </c>
      <c r="I10" s="23">
        <f>IF('[2]Southeast'!GU$76=0,"",'[2]Southeast'!GU$76)</f>
      </c>
      <c r="J10" s="23">
        <f>IF('[2]Southeast'!GV$76=0,"",'[2]Southeast'!GV$76)</f>
      </c>
      <c r="K10" s="23">
        <f>IF('[2]Southeast'!GW$76=0,"",'[2]Southeast'!GW$76)</f>
      </c>
      <c r="L10" s="23">
        <f>IF('[2]Southeast'!GX$76=0,"",'[2]Southeast'!GX$76)</f>
      </c>
      <c r="M10" s="23">
        <f>IF('[2]Southeast'!GY$76=0,"",'[2]Southeast'!GY$76)</f>
      </c>
      <c r="N10" s="23">
        <f>IF('[2]Southeast'!GZ$76=0,"",'[2]Southeast'!GZ$76)</f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0" t="s">
        <v>19</v>
      </c>
      <c r="C11" s="21">
        <f>IF(C10="","",C10-C9)</f>
        <v>-206.94333333333452</v>
      </c>
      <c r="D11" s="21">
        <f>IF(D10="","",D10-D9)</f>
        <v>-445.3899999999976</v>
      </c>
      <c r="E11" s="21">
        <f aca="true" t="shared" si="1" ref="E11:N11">IF(E10="","",E10-E9)</f>
        <v>458.02666666666664</v>
      </c>
      <c r="F11" s="21">
        <f t="shared" si="1"/>
        <v>-76.47999999999774</v>
      </c>
      <c r="G11" s="21">
        <f t="shared" si="1"/>
      </c>
      <c r="H11" s="21">
        <f t="shared" si="1"/>
      </c>
      <c r="I11" s="21">
        <f t="shared" si="1"/>
      </c>
      <c r="J11" s="21">
        <f t="shared" si="1"/>
      </c>
      <c r="K11" s="21">
        <f t="shared" si="1"/>
      </c>
      <c r="L11" s="21">
        <f t="shared" si="1"/>
      </c>
      <c r="M11" s="21">
        <f t="shared" si="1"/>
      </c>
      <c r="N11" s="21">
        <f t="shared" si="1"/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1" t="s">
        <v>19</v>
      </c>
      <c r="C12" s="24">
        <f>IF(C10="","",C11/C9)</f>
        <v>-0.016489346585438696</v>
      </c>
      <c r="D12" s="24">
        <f>IF(D10="","",D11/D9)</f>
        <v>-0.03689697278973536</v>
      </c>
      <c r="E12" s="24">
        <f aca="true" t="shared" si="2" ref="E12:N12">IF(E10="","",E11/E9)</f>
        <v>0.04106590604524279</v>
      </c>
      <c r="F12" s="24">
        <f t="shared" si="2"/>
        <v>-0.00665242472530894</v>
      </c>
      <c r="G12" s="24">
        <f t="shared" si="2"/>
      </c>
      <c r="H12" s="24">
        <f t="shared" si="2"/>
      </c>
      <c r="I12" s="24">
        <f t="shared" si="2"/>
      </c>
      <c r="J12" s="24">
        <f t="shared" si="2"/>
      </c>
      <c r="K12" s="24">
        <f t="shared" si="2"/>
      </c>
      <c r="L12" s="24">
        <f t="shared" si="2"/>
      </c>
      <c r="M12" s="24">
        <f t="shared" si="2"/>
      </c>
      <c r="N12" s="24">
        <f t="shared" si="2"/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32" t="s">
        <v>14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1" t="str">
        <f aca="true" t="shared" si="3" ref="B16:C18">B6</f>
        <v>FY 13 Actual</v>
      </c>
      <c r="C16" s="12">
        <f t="shared" si="3"/>
        <v>12253.140000000001</v>
      </c>
      <c r="D16" s="12">
        <f>C16+D6</f>
        <v>24869.32</v>
      </c>
      <c r="E16" s="12">
        <f aca="true" t="shared" si="4" ref="E16:N16">D16+E6</f>
        <v>35847.19</v>
      </c>
      <c r="F16" s="12">
        <f t="shared" si="4"/>
        <v>47468.75</v>
      </c>
      <c r="G16" s="12">
        <f t="shared" si="4"/>
        <v>59519.53</v>
      </c>
      <c r="H16" s="12">
        <f t="shared" si="4"/>
        <v>70154.68</v>
      </c>
      <c r="I16" s="12">
        <f t="shared" si="4"/>
        <v>80847.54</v>
      </c>
      <c r="J16" s="12">
        <f t="shared" si="4"/>
        <v>89723.23999999999</v>
      </c>
      <c r="K16" s="12">
        <f t="shared" si="4"/>
        <v>99875.88999999998</v>
      </c>
      <c r="L16" s="12">
        <f t="shared" si="4"/>
        <v>111359.02999999998</v>
      </c>
      <c r="M16" s="12">
        <f t="shared" si="4"/>
        <v>123509.14999999998</v>
      </c>
      <c r="N16" s="12">
        <f t="shared" si="4"/>
        <v>135025.64999999997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1" t="str">
        <f t="shared" si="3"/>
        <v>FY 14 Actual</v>
      </c>
      <c r="C17" s="12">
        <f t="shared" si="3"/>
        <v>13138.109999999999</v>
      </c>
      <c r="D17" s="12">
        <f>C17+D7</f>
        <v>25639.469999999994</v>
      </c>
      <c r="E17" s="12">
        <f aca="true" t="shared" si="5" ref="E17:N18">D17+E7</f>
        <v>37037.439999999995</v>
      </c>
      <c r="F17" s="12">
        <f t="shared" si="5"/>
        <v>48481.95999999999</v>
      </c>
      <c r="G17" s="12">
        <f t="shared" si="5"/>
        <v>58625.69999999999</v>
      </c>
      <c r="H17" s="12">
        <f t="shared" si="5"/>
        <v>69370.73999999999</v>
      </c>
      <c r="I17" s="12">
        <f t="shared" si="5"/>
        <v>79362.29999999999</v>
      </c>
      <c r="J17" s="12">
        <f t="shared" si="5"/>
        <v>87891.71999999999</v>
      </c>
      <c r="K17" s="12">
        <f t="shared" si="5"/>
        <v>97573.29</v>
      </c>
      <c r="L17" s="12">
        <f t="shared" si="5"/>
        <v>108796.09999999999</v>
      </c>
      <c r="M17" s="12">
        <f t="shared" si="5"/>
        <v>120513.63999999998</v>
      </c>
      <c r="N17" s="12">
        <f t="shared" si="5"/>
        <v>131799.68999999997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1" t="str">
        <f t="shared" si="3"/>
        <v>FY 15 Actual</v>
      </c>
      <c r="C18" s="19">
        <f t="shared" si="3"/>
        <v>12259.12</v>
      </c>
      <c r="D18" s="12">
        <f>C18+D8</f>
        <v>23355.120000000003</v>
      </c>
      <c r="E18" s="19">
        <f t="shared" si="5"/>
        <v>34439.64000000001</v>
      </c>
      <c r="F18" s="19">
        <f t="shared" si="5"/>
        <v>45863.240000000005</v>
      </c>
      <c r="G18" s="19">
        <f t="shared" si="5"/>
        <v>55662.060000000005</v>
      </c>
      <c r="H18" s="19">
        <f t="shared" si="5"/>
        <v>67052.70000000001</v>
      </c>
      <c r="I18" s="19">
        <f t="shared" si="5"/>
        <v>76116.36000000002</v>
      </c>
      <c r="J18" s="19">
        <f t="shared" si="5"/>
        <v>84595.11000000002</v>
      </c>
      <c r="K18" s="19">
        <f t="shared" si="5"/>
        <v>94925.60000000002</v>
      </c>
      <c r="L18" s="19">
        <f t="shared" si="5"/>
        <v>106208.12000000002</v>
      </c>
      <c r="M18" s="19">
        <f t="shared" si="5"/>
        <v>117446.53000000003</v>
      </c>
      <c r="N18" s="19">
        <f t="shared" si="5"/>
        <v>129441.51000000002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0" t="str">
        <f>B9</f>
        <v>AVG FY 13 - 15</v>
      </c>
      <c r="C19" s="21">
        <f>AVERAGE(C16:C18)</f>
        <v>12550.123333333335</v>
      </c>
      <c r="D19" s="21">
        <f aca="true" t="shared" si="6" ref="D19:N19">AVERAGE(D16:D18)</f>
        <v>24621.303333333333</v>
      </c>
      <c r="E19" s="21">
        <f t="shared" si="6"/>
        <v>35774.756666666675</v>
      </c>
      <c r="F19" s="21">
        <f t="shared" si="6"/>
        <v>47271.31666666667</v>
      </c>
      <c r="G19" s="21">
        <f t="shared" si="6"/>
        <v>57935.76333333333</v>
      </c>
      <c r="H19" s="21">
        <f t="shared" si="6"/>
        <v>68859.37333333334</v>
      </c>
      <c r="I19" s="21">
        <f t="shared" si="6"/>
        <v>78775.4</v>
      </c>
      <c r="J19" s="21">
        <f t="shared" si="6"/>
        <v>87403.35666666664</v>
      </c>
      <c r="K19" s="21">
        <f t="shared" si="6"/>
        <v>97458.26000000001</v>
      </c>
      <c r="L19" s="21">
        <f t="shared" si="6"/>
        <v>108787.75</v>
      </c>
      <c r="M19" s="21">
        <f t="shared" si="6"/>
        <v>120489.77333333333</v>
      </c>
      <c r="N19" s="21">
        <f t="shared" si="6"/>
        <v>132088.94999999998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2" t="str">
        <f>B10</f>
        <v>FY 16 Actual</v>
      </c>
      <c r="C20" s="23">
        <f>C10</f>
        <v>12343.18</v>
      </c>
      <c r="D20" s="23">
        <f>IF(D10="","",C20+D10)</f>
        <v>23968.97</v>
      </c>
      <c r="E20" s="23">
        <f aca="true" t="shared" si="7" ref="E20:N20">IF(E10="","",D20+E10)</f>
        <v>35580.45</v>
      </c>
      <c r="F20" s="23">
        <f t="shared" si="7"/>
        <v>47000.53</v>
      </c>
      <c r="G20" s="23">
        <f t="shared" si="7"/>
      </c>
      <c r="H20" s="23">
        <f t="shared" si="7"/>
      </c>
      <c r="I20" s="23">
        <f t="shared" si="7"/>
      </c>
      <c r="J20" s="23">
        <f t="shared" si="7"/>
      </c>
      <c r="K20" s="23">
        <f t="shared" si="7"/>
      </c>
      <c r="L20" s="23">
        <f t="shared" si="7"/>
      </c>
      <c r="M20" s="23">
        <f t="shared" si="7"/>
      </c>
      <c r="N20" s="23">
        <f t="shared" si="7"/>
      </c>
      <c r="O20" s="2"/>
      <c r="P20" s="14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0" t="s">
        <v>19</v>
      </c>
      <c r="C21" s="21">
        <f>IF(C20=0,"",C20-C19)</f>
        <v>-206.94333333333452</v>
      </c>
      <c r="D21" s="21">
        <f>IF(D20="","",D20-D19)</f>
        <v>-652.3333333333321</v>
      </c>
      <c r="E21" s="21">
        <f aca="true" t="shared" si="8" ref="E21:N21">IF(E20="","",E20-E19)</f>
        <v>-194.3066666666782</v>
      </c>
      <c r="F21" s="21">
        <f t="shared" si="8"/>
        <v>-270.78666666667414</v>
      </c>
      <c r="G21" s="21">
        <f t="shared" si="8"/>
      </c>
      <c r="H21" s="21">
        <f t="shared" si="8"/>
      </c>
      <c r="I21" s="21">
        <f t="shared" si="8"/>
      </c>
      <c r="J21" s="21">
        <f t="shared" si="8"/>
      </c>
      <c r="K21" s="21">
        <f t="shared" si="8"/>
      </c>
      <c r="L21" s="21">
        <f t="shared" si="8"/>
      </c>
      <c r="M21" s="21">
        <f t="shared" si="8"/>
      </c>
      <c r="N21" s="21">
        <f t="shared" si="8"/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1" t="s">
        <v>19</v>
      </c>
      <c r="C22" s="24">
        <f>IF(C20=0,"",C21/C19)</f>
        <v>-0.016489346585438696</v>
      </c>
      <c r="D22" s="24">
        <f>IF(D20="","",D21/D19)</f>
        <v>-0.026494671078203094</v>
      </c>
      <c r="E22" s="24">
        <f aca="true" t="shared" si="9" ref="E22:N22">IF(E20="","",E21/E19)</f>
        <v>-0.005431390309014303</v>
      </c>
      <c r="F22" s="24">
        <f t="shared" si="9"/>
        <v>-0.0057283504196873605</v>
      </c>
      <c r="G22" s="24">
        <f t="shared" si="9"/>
      </c>
      <c r="H22" s="24">
        <f t="shared" si="9"/>
      </c>
      <c r="I22" s="24">
        <f t="shared" si="9"/>
      </c>
      <c r="J22" s="24">
        <f t="shared" si="9"/>
      </c>
      <c r="K22" s="24">
        <f t="shared" si="9"/>
      </c>
      <c r="L22" s="24">
        <f t="shared" si="9"/>
      </c>
      <c r="M22" s="24">
        <f t="shared" si="9"/>
      </c>
      <c r="N22" s="24">
        <f t="shared" si="9"/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32" t="s">
        <v>14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3"/>
      <c r="C25" s="1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Katha Kerr</cp:lastModifiedBy>
  <cp:lastPrinted>2012-05-14T17:47:48Z</cp:lastPrinted>
  <dcterms:created xsi:type="dcterms:W3CDTF">2003-12-05T13:40:19Z</dcterms:created>
  <dcterms:modified xsi:type="dcterms:W3CDTF">2015-11-16T13:02:43Z</dcterms:modified>
  <cp:category/>
  <cp:version/>
  <cp:contentType/>
  <cp:contentStatus/>
</cp:coreProperties>
</file>