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8" yWindow="65524" windowWidth="13740" windowHeight="11628" activeTab="0"/>
  </bookViews>
  <sheets>
    <sheet name="MSW Report" sheetId="1" r:id="rId1"/>
  </sheets>
  <definedNames>
    <definedName name="_xlnm.Print_Area" localSheetId="0">'MSW Report'!$B$1:$N$54</definedName>
  </definedNames>
  <calcPr fullCalcOnLoad="1"/>
</workbook>
</file>

<file path=xl/sharedStrings.xml><?xml version="1.0" encoding="utf-8"?>
<sst xmlns="http://schemas.openxmlformats.org/spreadsheetml/2006/main" count="38" uniqueCount="22">
  <si>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</si>
  <si>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</si>
  <si>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</si>
  <si>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</si>
  <si>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</si>
  <si>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</si>
  <si>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</si>
  <si>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</si>
  <si>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</si>
  <si>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</si>
  <si>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</si>
  <si>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</si>
  <si>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Fiscal Year</t>
  </si>
  <si>
    <t>Deviation from AVG</t>
  </si>
  <si>
    <t>MSW Tonnage by Month</t>
  </si>
  <si>
    <t>MSW Cumulative Tonnage by Fiscal Year</t>
  </si>
  <si>
    <t>FY 14 Actual</t>
  </si>
  <si>
    <t>FY 15 Actual</t>
  </si>
  <si>
    <t>FY 16 Actual</t>
  </si>
  <si>
    <t>FY 17 Actual</t>
  </si>
  <si>
    <t>AVG FY 14 - 17</t>
  </si>
  <si>
    <t>Old Saybrook MSW - February 2018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</si>
</sst>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5.5"/>
      <color indexed="8"/>
      <name val="Arial"/>
      <family val="0"/>
    </font>
    <font>
      <sz val="10"/>
      <color indexed="8"/>
      <name val="Arial"/>
      <family val="0"/>
    </font>
    <font>
      <sz val="3.85"/>
      <color indexed="8"/>
      <name val="Arial"/>
      <family val="0"/>
    </font>
    <font>
      <sz val="2.5"/>
      <color indexed="8"/>
      <name val="Arial"/>
      <family val="0"/>
    </font>
    <font>
      <sz val="1.65"/>
      <color indexed="8"/>
      <name val="Arial"/>
      <family val="0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1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37" fontId="0" fillId="0" borderId="12" xfId="42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7" fontId="0" fillId="0" borderId="13" xfId="42" applyNumberFormat="1" applyFont="1" applyFill="1" applyBorder="1" applyAlignment="1">
      <alignment vertical="center"/>
    </xf>
    <xf numFmtId="0" fontId="0" fillId="32" borderId="12" xfId="0" applyFont="1" applyFill="1" applyBorder="1" applyAlignment="1">
      <alignment vertical="center"/>
    </xf>
    <xf numFmtId="37" fontId="0" fillId="32" borderId="12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6" fillId="0" borderId="0" xfId="0" applyFont="1" applyFill="1" applyBorder="1" applyAlignment="1">
      <alignment vertical="center"/>
    </xf>
    <xf numFmtId="3" fontId="8" fillId="0" borderId="0" xfId="0" applyNumberFormat="1" applyFont="1" applyFill="1" applyAlignment="1">
      <alignment horizontal="left" vertical="top"/>
    </xf>
    <xf numFmtId="37" fontId="0" fillId="0" borderId="14" xfId="44" applyNumberFormat="1" applyFont="1" applyFill="1" applyBorder="1" applyAlignment="1">
      <alignment vertical="center"/>
    </xf>
    <xf numFmtId="37" fontId="0" fillId="0" borderId="12" xfId="44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top"/>
    </xf>
    <xf numFmtId="3" fontId="8" fillId="0" borderId="0" xfId="0" applyNumberFormat="1" applyFont="1" applyFill="1" applyAlignment="1">
      <alignment horizontal="righ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"/>
          <c:w val="0.91725"/>
          <c:h val="0.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Report'!$C$19:$N$19</c:f>
              <c:numCache/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Report'!$C$20:$N$20</c:f>
              <c:numCache/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Report'!$C$21:$N$21</c:f>
              <c:numCache/>
            </c:numRef>
          </c:val>
        </c:ser>
        <c:ser>
          <c:idx val="3"/>
          <c:order val="3"/>
          <c:tx>
            <c:strRef>
              <c:f>'MSW Report'!$B$22</c:f>
              <c:strCache>
                <c:ptCount val="1"/>
                <c:pt idx="0">
                  <c:v>FY 17 Actual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Report'!$C$22:$N$22</c:f>
              <c:numCache/>
            </c:numRef>
          </c:val>
        </c:ser>
        <c:ser>
          <c:idx val="4"/>
          <c:order val="4"/>
          <c:tx>
            <c:strRef>
              <c:f>'MSW Report'!$B$24</c:f>
              <c:strCache>
                <c:ptCount val="1"/>
                <c:pt idx="0">
                  <c:v>FY 17 Actual</c:v>
                </c:pt>
              </c:strCache>
            </c:strRef>
          </c:tx>
          <c:spPr>
            <a:solidFill>
              <a:srgbClr val="FCD5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Report'!$C$24:$N$24</c:f>
              <c:numCache/>
            </c:numRef>
          </c:val>
        </c:ser>
        <c:axId val="32158838"/>
        <c:axId val="20994087"/>
      </c:barChart>
      <c:lineChart>
        <c:grouping val="standard"/>
        <c:varyColors val="0"/>
        <c:ser>
          <c:idx val="5"/>
          <c:order val="5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'MSW Report'!$C$18:$N$18</c:f>
              <c:strCache/>
            </c:strRef>
          </c:cat>
          <c:val>
            <c:numRef>
              <c:f>'MSW Report'!$C$23:$N$23</c:f>
              <c:numCache/>
            </c:numRef>
          </c:val>
          <c:smooth val="0"/>
        </c:ser>
        <c:axId val="32158838"/>
        <c:axId val="20994087"/>
      </c:lineChart>
      <c:catAx>
        <c:axId val="3215883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94087"/>
        <c:crosses val="autoZero"/>
        <c:auto val="1"/>
        <c:lblOffset val="100"/>
        <c:tickLblSkip val="1"/>
        <c:noMultiLvlLbl val="0"/>
      </c:catAx>
      <c:valAx>
        <c:axId val="209940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588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825"/>
          <c:y val="0.06225"/>
          <c:w val="0.116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'MSW Report'!$B$24</c:f>
              <c:strCache>
                <c:ptCount val="1"/>
                <c:pt idx="0">
                  <c:v>FY 17 Actual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gapWidth val="180"/>
        <c:axId val="54729056"/>
        <c:axId val="22799457"/>
      </c:barChart>
      <c:lineChart>
        <c:grouping val="standard"/>
        <c:varyColors val="0"/>
        <c:ser>
          <c:idx val="5"/>
          <c:order val="4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729056"/>
        <c:axId val="22799457"/>
      </c:lineChart>
      <c:catAx>
        <c:axId val="5472905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99457"/>
        <c:crosses val="autoZero"/>
        <c:auto val="1"/>
        <c:lblOffset val="100"/>
        <c:tickLblSkip val="1"/>
        <c:noMultiLvlLbl val="0"/>
      </c:catAx>
      <c:valAx>
        <c:axId val="227994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290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9525</xdr:rowOff>
    </xdr:from>
    <xdr:to>
      <xdr:col>14</xdr:col>
      <xdr:colOff>9525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619125" y="5924550"/>
        <a:ext cx="73533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54</xdr:row>
      <xdr:rowOff>0</xdr:rowOff>
    </xdr:from>
    <xdr:to>
      <xdr:col>14</xdr:col>
      <xdr:colOff>9525</xdr:colOff>
      <xdr:row>54</xdr:row>
      <xdr:rowOff>0</xdr:rowOff>
    </xdr:to>
    <xdr:graphicFrame>
      <xdr:nvGraphicFramePr>
        <xdr:cNvPr id="2" name="Chart 5"/>
        <xdr:cNvGraphicFramePr/>
      </xdr:nvGraphicFramePr>
      <xdr:xfrm>
        <a:off x="619125" y="10001250"/>
        <a:ext cx="7353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56"/>
  <sheetViews>
    <sheetView showGridLines="0" tabSelected="1" zoomScalePageLayoutView="0" workbookViewId="0" topLeftCell="A1">
      <selection activeCell="J14" sqref="J14"/>
    </sheetView>
  </sheetViews>
  <sheetFormatPr defaultColWidth="9.140625" defaultRowHeight="12.75"/>
  <cols>
    <col min="2" max="2" width="16.8515625" style="0" customWidth="1"/>
    <col min="3" max="12" width="7.7109375" style="0" customWidth="1"/>
    <col min="13" max="14" width="8.140625" style="0" bestFit="1" customWidth="1"/>
  </cols>
  <sheetData>
    <row r="1" spans="1:24" ht="24.75" customHeight="1">
      <c r="A1" s="3"/>
      <c r="B1" s="29" t="s">
        <v>21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hidden="1">
      <c r="A2" s="3"/>
      <c r="B2" s="31"/>
      <c r="C2" s="31"/>
      <c r="D2" s="31"/>
      <c r="E2" s="31"/>
      <c r="F2" s="31"/>
      <c r="G2" s="31"/>
      <c r="H2" s="31"/>
      <c r="I2" s="31"/>
      <c r="J2" s="31"/>
      <c r="K2" s="4"/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hidden="1">
      <c r="A3" s="3"/>
      <c r="B3" s="32"/>
      <c r="C3" s="32"/>
      <c r="D3" s="32"/>
      <c r="E3" s="32"/>
      <c r="F3" s="32"/>
      <c r="G3" s="32"/>
      <c r="H3" s="32"/>
      <c r="I3" s="32"/>
      <c r="J3" s="32"/>
      <c r="K3" s="26"/>
      <c r="L3" s="5"/>
      <c r="M3" s="5"/>
      <c r="N3" s="5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3"/>
      <c r="B4" s="2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3"/>
      <c r="B5" s="2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3"/>
      <c r="B6" s="30" t="s">
        <v>14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1" customFormat="1" ht="19.5" customHeight="1">
      <c r="A7" s="3"/>
      <c r="B7" s="7" t="s">
        <v>12</v>
      </c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2"/>
      <c r="P7" s="3"/>
      <c r="Q7" s="3"/>
      <c r="R7" s="3"/>
      <c r="S7" s="3"/>
      <c r="T7" s="3"/>
      <c r="U7" s="3"/>
      <c r="V7" s="3"/>
      <c r="W7" s="3"/>
      <c r="X7" s="3"/>
    </row>
    <row r="8" spans="1:24" ht="18" customHeight="1">
      <c r="A8" s="3"/>
      <c r="B8" s="9" t="s">
        <v>16</v>
      </c>
      <c r="C8" s="27">
        <v>1023.32</v>
      </c>
      <c r="D8" s="27">
        <v>925.56</v>
      </c>
      <c r="E8" s="27">
        <v>836.8100000000001</v>
      </c>
      <c r="F8" s="27">
        <v>750.24</v>
      </c>
      <c r="G8" s="27">
        <v>685.73</v>
      </c>
      <c r="H8" s="27">
        <v>765.1199999999999</v>
      </c>
      <c r="I8" s="27">
        <v>647.74</v>
      </c>
      <c r="J8" s="27">
        <v>610.22</v>
      </c>
      <c r="K8" s="27">
        <v>652.5899999999999</v>
      </c>
      <c r="L8" s="27">
        <v>762.15</v>
      </c>
      <c r="M8" s="27">
        <v>832.5600000000001</v>
      </c>
      <c r="N8" s="27">
        <v>905.21</v>
      </c>
      <c r="O8" s="2"/>
      <c r="P8" s="3"/>
      <c r="Q8" s="3"/>
      <c r="R8" s="3"/>
      <c r="S8" s="3"/>
      <c r="T8" s="3"/>
      <c r="U8" s="3"/>
      <c r="V8" s="3"/>
      <c r="W8" s="2"/>
      <c r="X8" s="2"/>
    </row>
    <row r="9" spans="1:24" ht="18" customHeight="1">
      <c r="A9" s="3"/>
      <c r="B9" s="17" t="s">
        <v>17</v>
      </c>
      <c r="C9" s="27">
        <v>906.62</v>
      </c>
      <c r="D9" s="27">
        <v>842.5799999999999</v>
      </c>
      <c r="E9" s="27">
        <v>901.5</v>
      </c>
      <c r="F9" s="27">
        <v>878.67</v>
      </c>
      <c r="G9" s="27">
        <v>777.03</v>
      </c>
      <c r="H9" s="27">
        <v>902.05</v>
      </c>
      <c r="I9" s="27">
        <v>744.3100000000001</v>
      </c>
      <c r="J9" s="27">
        <v>571.29</v>
      </c>
      <c r="K9" s="27">
        <v>721.8900000000001</v>
      </c>
      <c r="L9" s="27">
        <v>776.7900000000001</v>
      </c>
      <c r="M9" s="27">
        <v>806.7800000000001</v>
      </c>
      <c r="N9" s="27">
        <v>914.94</v>
      </c>
      <c r="O9" s="2"/>
      <c r="P9" s="3"/>
      <c r="Q9" s="3"/>
      <c r="R9" s="3"/>
      <c r="S9" s="3"/>
      <c r="T9" s="3"/>
      <c r="U9" s="3"/>
      <c r="V9" s="3"/>
      <c r="W9" s="2"/>
      <c r="X9" s="2"/>
    </row>
    <row r="10" spans="1:24" ht="18" customHeight="1">
      <c r="A10" s="3"/>
      <c r="B10" s="17" t="s">
        <v>18</v>
      </c>
      <c r="C10" s="28">
        <v>998.64</v>
      </c>
      <c r="D10" s="28">
        <v>893.67</v>
      </c>
      <c r="E10" s="28">
        <v>846.01</v>
      </c>
      <c r="F10" s="28">
        <v>875.59</v>
      </c>
      <c r="G10" s="28">
        <v>792.1299999999999</v>
      </c>
      <c r="H10" s="28">
        <v>788.5</v>
      </c>
      <c r="I10" s="28">
        <v>657.08</v>
      </c>
      <c r="J10" s="28">
        <v>689.74</v>
      </c>
      <c r="K10" s="28">
        <v>862.7</v>
      </c>
      <c r="L10" s="28">
        <v>762.02</v>
      </c>
      <c r="M10" s="28">
        <v>827.8</v>
      </c>
      <c r="N10" s="28">
        <v>857.9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Bot="1">
      <c r="A11" s="3"/>
      <c r="B11" s="17" t="s">
        <v>19</v>
      </c>
      <c r="C11" s="18">
        <v>852.6</v>
      </c>
      <c r="D11" s="18">
        <v>875.27</v>
      </c>
      <c r="E11" s="18">
        <v>839.92</v>
      </c>
      <c r="F11" s="18">
        <v>674.78</v>
      </c>
      <c r="G11" s="18">
        <v>702.94</v>
      </c>
      <c r="H11" s="18">
        <v>646.78</v>
      </c>
      <c r="I11" s="18">
        <v>641.66</v>
      </c>
      <c r="J11" s="18">
        <v>533.29</v>
      </c>
      <c r="K11" s="18">
        <v>594.12</v>
      </c>
      <c r="L11" s="18">
        <v>655.4</v>
      </c>
      <c r="M11" s="18">
        <v>799.18</v>
      </c>
      <c r="N11" s="18">
        <v>902.16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 thickTop="1">
      <c r="A12" s="3"/>
      <c r="B12" s="19" t="s">
        <v>20</v>
      </c>
      <c r="C12" s="20">
        <f>AVERAGE(C8:C11)</f>
        <v>945.295</v>
      </c>
      <c r="D12" s="20">
        <f aca="true" t="shared" si="0" ref="D12:N12">AVERAGE(D8:D11)</f>
        <v>884.27</v>
      </c>
      <c r="E12" s="20">
        <f t="shared" si="0"/>
        <v>856.06</v>
      </c>
      <c r="F12" s="20">
        <f t="shared" si="0"/>
        <v>794.8199999999999</v>
      </c>
      <c r="G12" s="20">
        <f t="shared" si="0"/>
        <v>739.4575</v>
      </c>
      <c r="H12" s="20">
        <f t="shared" si="0"/>
        <v>775.6125</v>
      </c>
      <c r="I12" s="20">
        <f t="shared" si="0"/>
        <v>672.6975</v>
      </c>
      <c r="J12" s="20">
        <f t="shared" si="0"/>
        <v>601.135</v>
      </c>
      <c r="K12" s="20">
        <f t="shared" si="0"/>
        <v>707.825</v>
      </c>
      <c r="L12" s="20">
        <f t="shared" si="0"/>
        <v>739.09</v>
      </c>
      <c r="M12" s="20">
        <f t="shared" si="0"/>
        <v>816.58</v>
      </c>
      <c r="N12" s="20">
        <f t="shared" si="0"/>
        <v>895.0525</v>
      </c>
      <c r="O12" s="24"/>
      <c r="P12" s="2"/>
      <c r="Q12" s="2"/>
      <c r="R12" s="2"/>
      <c r="S12" s="2"/>
      <c r="T12" s="2"/>
      <c r="U12" s="2"/>
      <c r="V12" s="2"/>
      <c r="W12" s="2"/>
      <c r="X12" s="2"/>
    </row>
    <row r="13" spans="1:24" ht="18" customHeight="1" thickBot="1">
      <c r="A13" s="3"/>
      <c r="B13" s="21" t="s">
        <v>19</v>
      </c>
      <c r="C13" s="22">
        <v>855.7</v>
      </c>
      <c r="D13" s="22">
        <v>898.56</v>
      </c>
      <c r="E13" s="22">
        <v>744.46</v>
      </c>
      <c r="F13" s="22">
        <v>772.5</v>
      </c>
      <c r="G13" s="22">
        <v>746.58</v>
      </c>
      <c r="H13" s="22">
        <v>655.23</v>
      </c>
      <c r="I13" s="22">
        <v>658.73</v>
      </c>
      <c r="J13" s="22">
        <v>631.42</v>
      </c>
      <c r="K13" s="22"/>
      <c r="L13" s="22"/>
      <c r="M13" s="22"/>
      <c r="N13" s="2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8" customHeight="1" thickTop="1">
      <c r="A14" s="3"/>
      <c r="B14" s="19" t="s">
        <v>13</v>
      </c>
      <c r="C14" s="20">
        <f>IF(C13=0,"",C13-C12)</f>
        <v>-89.59499999999991</v>
      </c>
      <c r="D14" s="20">
        <f>IF(D13="","",D13-D12)</f>
        <v>14.289999999999964</v>
      </c>
      <c r="E14" s="20">
        <f aca="true" t="shared" si="1" ref="E14:N14">IF(E13="","",E13-E12)</f>
        <v>-111.59999999999991</v>
      </c>
      <c r="F14" s="20">
        <f t="shared" si="1"/>
        <v>-22.319999999999936</v>
      </c>
      <c r="G14" s="20">
        <f t="shared" si="1"/>
        <v>7.122500000000059</v>
      </c>
      <c r="H14" s="20">
        <f t="shared" si="1"/>
        <v>-120.38249999999994</v>
      </c>
      <c r="I14" s="20">
        <f t="shared" si="1"/>
        <v>-13.967499999999973</v>
      </c>
      <c r="J14" s="20">
        <f t="shared" si="1"/>
        <v>30.284999999999968</v>
      </c>
      <c r="K14" s="20">
        <f t="shared" si="1"/>
      </c>
      <c r="L14" s="20">
        <f t="shared" si="1"/>
      </c>
      <c r="M14" s="20">
        <f t="shared" si="1"/>
      </c>
      <c r="N14" s="20">
        <f t="shared" si="1"/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8" customHeight="1">
      <c r="A15" s="3"/>
      <c r="B15" s="9" t="s">
        <v>13</v>
      </c>
      <c r="C15" s="23">
        <f>IF(C13=0,"",C14/C12)</f>
        <v>-0.09477993642196343</v>
      </c>
      <c r="D15" s="23">
        <f>IF(D13="","",D14/D12)</f>
        <v>0.01616022255645896</v>
      </c>
      <c r="E15" s="23">
        <f aca="true" t="shared" si="2" ref="E15:N15">IF(E13="","",E14/E12)</f>
        <v>-0.13036469406350013</v>
      </c>
      <c r="F15" s="23">
        <f t="shared" si="2"/>
        <v>-0.028081829848267455</v>
      </c>
      <c r="G15" s="23">
        <f t="shared" si="2"/>
        <v>0.009632061342267892</v>
      </c>
      <c r="H15" s="23">
        <f t="shared" si="2"/>
        <v>-0.15520959241889468</v>
      </c>
      <c r="I15" s="23">
        <f t="shared" si="2"/>
        <v>-0.02076341892158061</v>
      </c>
      <c r="J15" s="23">
        <f t="shared" si="2"/>
        <v>0.05037969840385266</v>
      </c>
      <c r="K15" s="23">
        <f t="shared" si="2"/>
      </c>
      <c r="L15" s="23">
        <f t="shared" si="2"/>
      </c>
      <c r="M15" s="23">
        <f t="shared" si="2"/>
      </c>
      <c r="N15" s="23">
        <f t="shared" si="2"/>
      </c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"/>
      <c r="Q16" s="2"/>
      <c r="R16" s="2"/>
      <c r="S16" s="2"/>
      <c r="T16" s="2"/>
      <c r="U16" s="2"/>
      <c r="V16" s="2"/>
      <c r="W16" s="2"/>
      <c r="X16" s="2"/>
    </row>
    <row r="17" spans="1:24" ht="24.75" customHeight="1">
      <c r="A17" s="3"/>
      <c r="B17" s="30" t="s">
        <v>15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1" customFormat="1" ht="19.5" customHeight="1">
      <c r="A18" s="3"/>
      <c r="B18" s="7" t="s">
        <v>12</v>
      </c>
      <c r="C18" s="8" t="s">
        <v>0</v>
      </c>
      <c r="D18" s="8" t="s">
        <v>1</v>
      </c>
      <c r="E18" s="8" t="s">
        <v>2</v>
      </c>
      <c r="F18" s="8" t="s">
        <v>3</v>
      </c>
      <c r="G18" s="8" t="s">
        <v>4</v>
      </c>
      <c r="H18" s="8" t="s">
        <v>5</v>
      </c>
      <c r="I18" s="8" t="s">
        <v>6</v>
      </c>
      <c r="J18" s="8" t="s">
        <v>7</v>
      </c>
      <c r="K18" s="8" t="s">
        <v>8</v>
      </c>
      <c r="L18" s="8" t="s">
        <v>9</v>
      </c>
      <c r="M18" s="8" t="s">
        <v>10</v>
      </c>
      <c r="N18" s="8" t="s">
        <v>11</v>
      </c>
      <c r="O18" s="2"/>
      <c r="P18" s="3"/>
      <c r="Q18" s="3"/>
      <c r="R18" s="3"/>
      <c r="S18" s="3"/>
      <c r="T18" s="3"/>
      <c r="U18" s="3"/>
      <c r="V18" s="3"/>
      <c r="W18" s="3"/>
      <c r="X18" s="3"/>
    </row>
    <row r="19" spans="1:24" ht="18" customHeight="1">
      <c r="A19" s="3"/>
      <c r="B19" s="9" t="str">
        <f aca="true" t="shared" si="3" ref="B19:C22">B8</f>
        <v>FY 14 Actual</v>
      </c>
      <c r="C19" s="10">
        <f t="shared" si="3"/>
        <v>1023.32</v>
      </c>
      <c r="D19" s="10">
        <f>C19+D8</f>
        <v>1948.88</v>
      </c>
      <c r="E19" s="10">
        <f aca="true" t="shared" si="4" ref="E19:N19">D19+E8</f>
        <v>2785.69</v>
      </c>
      <c r="F19" s="10">
        <f t="shared" si="4"/>
        <v>3535.9300000000003</v>
      </c>
      <c r="G19" s="10">
        <f t="shared" si="4"/>
        <v>4221.66</v>
      </c>
      <c r="H19" s="10">
        <f t="shared" si="4"/>
        <v>4986.78</v>
      </c>
      <c r="I19" s="10">
        <f t="shared" si="4"/>
        <v>5634.5199999999995</v>
      </c>
      <c r="J19" s="10">
        <f t="shared" si="4"/>
        <v>6244.74</v>
      </c>
      <c r="K19" s="10">
        <f t="shared" si="4"/>
        <v>6897.33</v>
      </c>
      <c r="L19" s="10">
        <f t="shared" si="4"/>
        <v>7659.48</v>
      </c>
      <c r="M19" s="10">
        <f t="shared" si="4"/>
        <v>8492.039999999999</v>
      </c>
      <c r="N19" s="10">
        <f t="shared" si="4"/>
        <v>9397.25</v>
      </c>
      <c r="O19" s="2"/>
      <c r="P19" s="3"/>
      <c r="Q19" s="3"/>
      <c r="R19" s="3"/>
      <c r="S19" s="3"/>
      <c r="T19" s="3"/>
      <c r="U19" s="3"/>
      <c r="V19" s="3"/>
      <c r="W19" s="2"/>
      <c r="X19" s="2"/>
    </row>
    <row r="20" spans="1:24" ht="18" customHeight="1">
      <c r="A20" s="3"/>
      <c r="B20" s="9" t="str">
        <f t="shared" si="3"/>
        <v>FY 15 Actual</v>
      </c>
      <c r="C20" s="10">
        <f t="shared" si="3"/>
        <v>906.62</v>
      </c>
      <c r="D20" s="10">
        <f>C20+D9</f>
        <v>1749.1999999999998</v>
      </c>
      <c r="E20" s="10">
        <f aca="true" t="shared" si="5" ref="E20:N20">D20+E9</f>
        <v>2650.7</v>
      </c>
      <c r="F20" s="10">
        <f t="shared" si="5"/>
        <v>3529.37</v>
      </c>
      <c r="G20" s="10">
        <f t="shared" si="5"/>
        <v>4306.4</v>
      </c>
      <c r="H20" s="10">
        <f t="shared" si="5"/>
        <v>5208.45</v>
      </c>
      <c r="I20" s="10">
        <f t="shared" si="5"/>
        <v>5952.76</v>
      </c>
      <c r="J20" s="10">
        <f t="shared" si="5"/>
        <v>6524.05</v>
      </c>
      <c r="K20" s="10">
        <f t="shared" si="5"/>
        <v>7245.9400000000005</v>
      </c>
      <c r="L20" s="10">
        <f t="shared" si="5"/>
        <v>8022.7300000000005</v>
      </c>
      <c r="M20" s="10">
        <f t="shared" si="5"/>
        <v>8829.51</v>
      </c>
      <c r="N20" s="10">
        <f t="shared" si="5"/>
        <v>9744.45</v>
      </c>
      <c r="O20" s="2"/>
      <c r="P20" s="3"/>
      <c r="Q20" s="3"/>
      <c r="R20" s="3"/>
      <c r="S20" s="3"/>
      <c r="T20" s="3"/>
      <c r="U20" s="3"/>
      <c r="V20" s="3"/>
      <c r="W20" s="2"/>
      <c r="X20" s="2"/>
    </row>
    <row r="21" spans="1:24" ht="18" customHeight="1">
      <c r="A21" s="3"/>
      <c r="B21" s="17" t="str">
        <f t="shared" si="3"/>
        <v>FY 16 Actual</v>
      </c>
      <c r="C21" s="18">
        <f t="shared" si="3"/>
        <v>998.64</v>
      </c>
      <c r="D21" s="10">
        <f>C21+D10</f>
        <v>1892.31</v>
      </c>
      <c r="E21" s="18">
        <f aca="true" t="shared" si="6" ref="E21:N21">D21+E10</f>
        <v>2738.3199999999997</v>
      </c>
      <c r="F21" s="18">
        <f t="shared" si="6"/>
        <v>3613.91</v>
      </c>
      <c r="G21" s="18">
        <f t="shared" si="6"/>
        <v>4406.04</v>
      </c>
      <c r="H21" s="18">
        <f t="shared" si="6"/>
        <v>5194.54</v>
      </c>
      <c r="I21" s="18">
        <f t="shared" si="6"/>
        <v>5851.62</v>
      </c>
      <c r="J21" s="18">
        <f t="shared" si="6"/>
        <v>6541.36</v>
      </c>
      <c r="K21" s="18">
        <f t="shared" si="6"/>
        <v>7404.0599999999995</v>
      </c>
      <c r="L21" s="18">
        <f t="shared" si="6"/>
        <v>8166.08</v>
      </c>
      <c r="M21" s="18">
        <f t="shared" si="6"/>
        <v>8993.88</v>
      </c>
      <c r="N21" s="18">
        <f t="shared" si="6"/>
        <v>9851.779999999999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 thickBot="1">
      <c r="A22" s="3"/>
      <c r="B22" s="17" t="str">
        <f t="shared" si="3"/>
        <v>FY 17 Actual</v>
      </c>
      <c r="C22" s="18">
        <f t="shared" si="3"/>
        <v>852.6</v>
      </c>
      <c r="D22" s="18">
        <f aca="true" t="shared" si="7" ref="D22:N22">IF(D11="","",C22+D11)</f>
        <v>1727.87</v>
      </c>
      <c r="E22" s="18">
        <f t="shared" si="7"/>
        <v>2567.79</v>
      </c>
      <c r="F22" s="18">
        <f t="shared" si="7"/>
        <v>3242.5699999999997</v>
      </c>
      <c r="G22" s="18">
        <f t="shared" si="7"/>
        <v>3945.5099999999998</v>
      </c>
      <c r="H22" s="18">
        <f t="shared" si="7"/>
        <v>4592.29</v>
      </c>
      <c r="I22" s="18">
        <f t="shared" si="7"/>
        <v>5233.95</v>
      </c>
      <c r="J22" s="18">
        <f t="shared" si="7"/>
        <v>5767.24</v>
      </c>
      <c r="K22" s="18">
        <f t="shared" si="7"/>
        <v>6361.36</v>
      </c>
      <c r="L22" s="18">
        <f t="shared" si="7"/>
        <v>7016.759999999999</v>
      </c>
      <c r="M22" s="18">
        <f t="shared" si="7"/>
        <v>7815.94</v>
      </c>
      <c r="N22" s="18">
        <f t="shared" si="7"/>
        <v>8718.1</v>
      </c>
      <c r="O22" s="2"/>
      <c r="P22" s="12"/>
      <c r="Q22" s="2"/>
      <c r="R22" s="2"/>
      <c r="S22" s="2"/>
      <c r="T22" s="2"/>
      <c r="U22" s="2"/>
      <c r="V22" s="2"/>
      <c r="W22" s="2"/>
      <c r="X22" s="2"/>
    </row>
    <row r="23" spans="1:24" ht="18" customHeight="1" thickTop="1">
      <c r="A23" s="3"/>
      <c r="B23" s="19" t="str">
        <f>B12</f>
        <v>AVG FY 14 - 17</v>
      </c>
      <c r="C23" s="20">
        <f>AVERAGE(C19:C22)</f>
        <v>945.295</v>
      </c>
      <c r="D23" s="20">
        <f aca="true" t="shared" si="8" ref="D23:N23">AVERAGE(D19:D22)</f>
        <v>1829.5649999999998</v>
      </c>
      <c r="E23" s="20">
        <f t="shared" si="8"/>
        <v>2685.625</v>
      </c>
      <c r="F23" s="20">
        <f t="shared" si="8"/>
        <v>3480.4449999999997</v>
      </c>
      <c r="G23" s="20">
        <f t="shared" si="8"/>
        <v>4219.902499999999</v>
      </c>
      <c r="H23" s="20">
        <f t="shared" si="8"/>
        <v>4995.515</v>
      </c>
      <c r="I23" s="20">
        <f t="shared" si="8"/>
        <v>5668.2125</v>
      </c>
      <c r="J23" s="20">
        <f t="shared" si="8"/>
        <v>6269.3475</v>
      </c>
      <c r="K23" s="20">
        <f t="shared" si="8"/>
        <v>6977.172500000001</v>
      </c>
      <c r="L23" s="20">
        <f t="shared" si="8"/>
        <v>7716.2625</v>
      </c>
      <c r="M23" s="20">
        <f t="shared" si="8"/>
        <v>8532.8425</v>
      </c>
      <c r="N23" s="20">
        <f t="shared" si="8"/>
        <v>9427.895</v>
      </c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8" customHeight="1" thickBot="1">
      <c r="A24" s="3"/>
      <c r="B24" s="21" t="str">
        <f>B13</f>
        <v>FY 17 Actual</v>
      </c>
      <c r="C24" s="22">
        <f>C13</f>
        <v>855.7</v>
      </c>
      <c r="D24" s="22">
        <f>IF(D13="","",C24+D13)</f>
        <v>1754.26</v>
      </c>
      <c r="E24" s="22">
        <f aca="true" t="shared" si="9" ref="E24:N24">IF(E13="","",D24+E13)</f>
        <v>2498.7200000000003</v>
      </c>
      <c r="F24" s="22">
        <f t="shared" si="9"/>
        <v>3271.2200000000003</v>
      </c>
      <c r="G24" s="22">
        <f t="shared" si="9"/>
        <v>4017.8</v>
      </c>
      <c r="H24" s="22">
        <f t="shared" si="9"/>
        <v>4673.030000000001</v>
      </c>
      <c r="I24" s="22">
        <f t="shared" si="9"/>
        <v>5331.76</v>
      </c>
      <c r="J24" s="22">
        <f t="shared" si="9"/>
        <v>5963.18</v>
      </c>
      <c r="K24" s="22">
        <f t="shared" si="9"/>
      </c>
      <c r="L24" s="22">
        <f t="shared" si="9"/>
      </c>
      <c r="M24" s="22">
        <f t="shared" si="9"/>
      </c>
      <c r="N24" s="22">
        <f t="shared" si="9"/>
      </c>
      <c r="O24" s="2"/>
      <c r="P24" s="12"/>
      <c r="Q24" s="2"/>
      <c r="R24" s="2"/>
      <c r="S24" s="2"/>
      <c r="T24" s="2"/>
      <c r="U24" s="2"/>
      <c r="V24" s="2"/>
      <c r="W24" s="2"/>
      <c r="X24" s="2"/>
    </row>
    <row r="25" spans="1:24" ht="18" customHeight="1" thickTop="1">
      <c r="A25" s="3"/>
      <c r="B25" s="19" t="str">
        <f>B14</f>
        <v>Deviation from AVG</v>
      </c>
      <c r="C25" s="20">
        <f>IF(C24=0,"",C24-C23)</f>
        <v>-89.59499999999991</v>
      </c>
      <c r="D25" s="20">
        <f>IF(D24="","",D24-D23)</f>
        <v>-75.30499999999984</v>
      </c>
      <c r="E25" s="20">
        <f aca="true" t="shared" si="10" ref="E25:N25">IF(E24="","",E24-E23)</f>
        <v>-186.90499999999975</v>
      </c>
      <c r="F25" s="20">
        <f t="shared" si="10"/>
        <v>-209.22499999999945</v>
      </c>
      <c r="G25" s="20">
        <f t="shared" si="10"/>
        <v>-202.10249999999905</v>
      </c>
      <c r="H25" s="20">
        <f t="shared" si="10"/>
        <v>-322.4849999999997</v>
      </c>
      <c r="I25" s="20">
        <f t="shared" si="10"/>
        <v>-336.4524999999994</v>
      </c>
      <c r="J25" s="20">
        <f t="shared" si="10"/>
        <v>-306.16749999999956</v>
      </c>
      <c r="K25" s="20">
        <f t="shared" si="10"/>
      </c>
      <c r="L25" s="20">
        <f t="shared" si="10"/>
      </c>
      <c r="M25" s="20">
        <f t="shared" si="10"/>
      </c>
      <c r="N25" s="20">
        <f t="shared" si="10"/>
      </c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8" customHeight="1">
      <c r="A26" s="3"/>
      <c r="B26" s="9" t="str">
        <f>B15</f>
        <v>Deviation from AVG</v>
      </c>
      <c r="C26" s="23">
        <f>IF(C24=0,"",C25/C23)</f>
        <v>-0.09477993642196343</v>
      </c>
      <c r="D26" s="23">
        <f>IF(D24="","",D25/D23)</f>
        <v>-0.04116005717205994</v>
      </c>
      <c r="E26" s="23">
        <f aca="true" t="shared" si="11" ref="E26:N26">IF(E24="","",E25/E23)</f>
        <v>-0.06959460088433782</v>
      </c>
      <c r="F26" s="23">
        <f t="shared" si="11"/>
        <v>-0.06011443938921588</v>
      </c>
      <c r="G26" s="23">
        <f t="shared" si="11"/>
        <v>-0.04789269420324263</v>
      </c>
      <c r="H26" s="23">
        <f t="shared" si="11"/>
        <v>-0.0645549057504581</v>
      </c>
      <c r="I26" s="23">
        <f t="shared" si="11"/>
        <v>-0.059357778135523225</v>
      </c>
      <c r="J26" s="23">
        <f t="shared" si="11"/>
        <v>-0.048835624440980434</v>
      </c>
      <c r="K26" s="23">
        <f t="shared" si="11"/>
      </c>
      <c r="L26" s="23">
        <f t="shared" si="11"/>
      </c>
      <c r="M26" s="23">
        <f t="shared" si="11"/>
      </c>
      <c r="N26" s="23">
        <f t="shared" si="11"/>
      </c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" customHeight="1">
      <c r="A27" s="3"/>
      <c r="B27" s="1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4.75" customHeight="1">
      <c r="A28" s="3"/>
      <c r="B28" s="30" t="s">
        <v>15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B29" s="11"/>
      <c r="C29" s="1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9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6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</sheetData>
  <sheetProtection/>
  <mergeCells count="8">
    <mergeCell ref="B1:N1"/>
    <mergeCell ref="B6:N6"/>
    <mergeCell ref="B17:N17"/>
    <mergeCell ref="B28:N28"/>
    <mergeCell ref="I2:J2"/>
    <mergeCell ref="B2:H2"/>
    <mergeCell ref="B3:H3"/>
    <mergeCell ref="I3:J3"/>
  </mergeCells>
  <printOptions horizontalCentered="1"/>
  <pageMargins left="0.5" right="0.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Barbara Dillon</cp:lastModifiedBy>
  <cp:lastPrinted>2012-05-14T17:22:40Z</cp:lastPrinted>
  <dcterms:created xsi:type="dcterms:W3CDTF">2003-12-05T13:40:19Z</dcterms:created>
  <dcterms:modified xsi:type="dcterms:W3CDTF">2018-03-12T18:51:00Z</dcterms:modified>
  <cp:category/>
  <cp:version/>
  <cp:contentType/>
  <cp:contentStatus/>
</cp:coreProperties>
</file>