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<sst xmlns="http://schemas.openxmlformats.org/spreadsheetml/2006/main" count="38" uniqueCount="23">
  <si>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</si>
  <si>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</si>
  <si>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</si>
  <si>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</si>
  <si>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</si>
  <si>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</si>
  <si>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</si>
  <si>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</si>
  <si>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</si>
  <si>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</si>
  <si>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</si>
  <si>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</si>
  <si>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</si>
  <si>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</si>
  <si>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MSW Tonnage by Month</t>
  </si>
  <si>
    <t>MSW Cumulative Tonnage by Fiscal Year</t>
  </si>
  <si>
    <t>FY 14 Actual</t>
  </si>
  <si>
    <t>FY 15 Actual</t>
  </si>
  <si>
    <t>FY 16 Actual</t>
  </si>
  <si>
    <t>FY 17 Actual</t>
  </si>
  <si>
    <t>AVG FY 14 - 17</t>
  </si>
  <si>
    <t>FY 18 Actual</t>
  </si>
  <si>
    <t>Goshen MSW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</si>
</sst>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.5"/>
      <color indexed="8"/>
      <name val="Arial"/>
      <family val="0"/>
    </font>
    <font>
      <sz val="3.85"/>
      <color indexed="8"/>
      <name val="Arial"/>
      <family val="0"/>
    </font>
    <font>
      <sz val="2.5"/>
      <color indexed="8"/>
      <name val="Arial"/>
      <family val="0"/>
    </font>
    <font>
      <sz val="1.6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37" fontId="0" fillId="0" borderId="14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6779243"/>
        <c:axId val="61013188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6779243"/>
        <c:axId val="61013188"/>
      </c:lineChart>
      <c:catAx>
        <c:axId val="677924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13188"/>
        <c:crosses val="autoZero"/>
        <c:auto val="1"/>
        <c:lblOffset val="100"/>
        <c:tickLblSkip val="1"/>
        <c:noMultiLvlLbl val="0"/>
      </c:catAx>
      <c:valAx>
        <c:axId val="61013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79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6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12247781"/>
        <c:axId val="43121166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247781"/>
        <c:axId val="43121166"/>
      </c:lineChart>
      <c:catAx>
        <c:axId val="1224778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21166"/>
        <c:crosses val="autoZero"/>
        <c:auto val="1"/>
        <c:lblOffset val="100"/>
        <c:tickLblSkip val="1"/>
        <c:noMultiLvlLbl val="0"/>
      </c:catAx>
      <c:valAx>
        <c:axId val="43121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47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2455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0012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24.75" customHeight="1">
      <c r="A1" s="3"/>
      <c r="B1" s="29" t="s">
        <v>22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1"/>
      <c r="C2" s="31"/>
      <c r="D2" s="31"/>
      <c r="E2" s="31"/>
      <c r="F2" s="31"/>
      <c r="G2" s="31"/>
      <c r="H2" s="31"/>
      <c r="I2" s="31"/>
      <c r="J2" s="31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2"/>
      <c r="C3" s="32"/>
      <c r="D3" s="32"/>
      <c r="E3" s="32"/>
      <c r="F3" s="32"/>
      <c r="G3" s="32"/>
      <c r="H3" s="32"/>
      <c r="I3" s="32"/>
      <c r="J3" s="32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30" t="s">
        <v>14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16</v>
      </c>
      <c r="C8" s="27">
        <v>150.01</v>
      </c>
      <c r="D8" s="27">
        <v>132.7</v>
      </c>
      <c r="E8" s="27">
        <v>136.39</v>
      </c>
      <c r="F8" s="27">
        <v>107.1</v>
      </c>
      <c r="G8" s="27">
        <v>88.57</v>
      </c>
      <c r="H8" s="27">
        <v>106.27</v>
      </c>
      <c r="I8" s="27">
        <v>90.11</v>
      </c>
      <c r="J8" s="27">
        <v>81.91</v>
      </c>
      <c r="K8" s="27">
        <v>84.04</v>
      </c>
      <c r="L8" s="27">
        <v>103.29</v>
      </c>
      <c r="M8" s="27">
        <v>119.43</v>
      </c>
      <c r="N8" s="27">
        <v>118.39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17</v>
      </c>
      <c r="C9" s="27">
        <v>138.56</v>
      </c>
      <c r="D9" s="27">
        <v>114.36</v>
      </c>
      <c r="E9" s="27">
        <v>144.89</v>
      </c>
      <c r="F9" s="27">
        <v>110.64</v>
      </c>
      <c r="G9" s="27">
        <v>90.17</v>
      </c>
      <c r="H9" s="27">
        <v>109.64</v>
      </c>
      <c r="I9" s="27">
        <v>89.56</v>
      </c>
      <c r="J9" s="27">
        <v>72.93</v>
      </c>
      <c r="K9" s="27">
        <v>91.84</v>
      </c>
      <c r="L9" s="27">
        <v>115.26</v>
      </c>
      <c r="M9" s="27">
        <v>109.93</v>
      </c>
      <c r="N9" s="27">
        <v>119.67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18</v>
      </c>
      <c r="C10" s="28">
        <v>133.23</v>
      </c>
      <c r="D10" s="28">
        <v>130.61</v>
      </c>
      <c r="E10" s="28">
        <v>133.7</v>
      </c>
      <c r="F10" s="28">
        <v>104.98</v>
      </c>
      <c r="G10" s="28">
        <v>108.31</v>
      </c>
      <c r="H10" s="28">
        <v>113.62</v>
      </c>
      <c r="I10" s="28">
        <v>93.31</v>
      </c>
      <c r="J10" s="28">
        <v>92.38</v>
      </c>
      <c r="K10" s="28">
        <v>103.39</v>
      </c>
      <c r="L10" s="28">
        <v>91.58</v>
      </c>
      <c r="M10" s="28">
        <v>113.63</v>
      </c>
      <c r="N10" s="28">
        <v>126.28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19</v>
      </c>
      <c r="C11" s="18">
        <v>119.51</v>
      </c>
      <c r="D11" s="18">
        <v>134.83</v>
      </c>
      <c r="E11" s="18">
        <v>125.41</v>
      </c>
      <c r="F11" s="18">
        <v>110.02</v>
      </c>
      <c r="G11" s="18">
        <v>106.5</v>
      </c>
      <c r="H11" s="18">
        <v>95.9</v>
      </c>
      <c r="I11" s="18">
        <v>100.45</v>
      </c>
      <c r="J11" s="18">
        <v>83.83</v>
      </c>
      <c r="K11" s="18">
        <v>92.54</v>
      </c>
      <c r="L11" s="18">
        <v>98.4</v>
      </c>
      <c r="M11" s="18">
        <v>128.6</v>
      </c>
      <c r="N11" s="18">
        <v>117.07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135.3275</v>
      </c>
      <c r="D12" s="20">
        <f aca="true" t="shared" si="0" ref="D12:N12">AVERAGE(D8:D11)</f>
        <v>128.125</v>
      </c>
      <c r="E12" s="20">
        <f t="shared" si="0"/>
        <v>135.0975</v>
      </c>
      <c r="F12" s="20">
        <f t="shared" si="0"/>
        <v>108.185</v>
      </c>
      <c r="G12" s="20">
        <f t="shared" si="0"/>
        <v>98.3875</v>
      </c>
      <c r="H12" s="20">
        <f t="shared" si="0"/>
        <v>106.35749999999999</v>
      </c>
      <c r="I12" s="20">
        <f t="shared" si="0"/>
        <v>93.3575</v>
      </c>
      <c r="J12" s="20">
        <f t="shared" si="0"/>
        <v>82.7625</v>
      </c>
      <c r="K12" s="20">
        <f t="shared" si="0"/>
        <v>92.9525</v>
      </c>
      <c r="L12" s="20">
        <f t="shared" si="0"/>
        <v>102.1325</v>
      </c>
      <c r="M12" s="20">
        <f t="shared" si="0"/>
        <v>117.89750000000001</v>
      </c>
      <c r="N12" s="20">
        <f t="shared" si="0"/>
        <v>120.3525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21</v>
      </c>
      <c r="C13" s="22">
        <v>142.77</v>
      </c>
      <c r="D13" s="22">
        <v>132.82</v>
      </c>
      <c r="E13" s="22">
        <v>128.17</v>
      </c>
      <c r="F13" s="22">
        <v>107.46</v>
      </c>
      <c r="G13" s="22">
        <v>114.01</v>
      </c>
      <c r="H13" s="22">
        <v>89.57</v>
      </c>
      <c r="I13" s="22">
        <v>106.57</v>
      </c>
      <c r="J13" s="22">
        <v>85.2</v>
      </c>
      <c r="K13" s="22"/>
      <c r="L13" s="22"/>
      <c r="M13" s="22"/>
      <c r="N13" s="2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  <v>7.442500000000024</v>
      </c>
      <c r="D14" s="20">
        <f>IF(D13="","",D13-D12)</f>
        <v>4.694999999999993</v>
      </c>
      <c r="E14" s="20">
        <f aca="true" t="shared" si="1" ref="E14:N14">IF(E13="","",E13-E12)</f>
        <v>-6.927500000000009</v>
      </c>
      <c r="F14" s="20">
        <f t="shared" si="1"/>
        <v>-0.7250000000000085</v>
      </c>
      <c r="G14" s="20">
        <f t="shared" si="1"/>
        <v>15.622500000000002</v>
      </c>
      <c r="H14" s="20">
        <f t="shared" si="1"/>
        <v>-16.787499999999994</v>
      </c>
      <c r="I14" s="20">
        <f t="shared" si="1"/>
        <v>13.212499999999991</v>
      </c>
      <c r="J14" s="20">
        <f t="shared" si="1"/>
        <v>2.4375</v>
      </c>
      <c r="K14" s="20">
        <f t="shared" si="1"/>
      </c>
      <c r="L14" s="20">
        <f t="shared" si="1"/>
      </c>
      <c r="M14" s="20">
        <f t="shared" si="1"/>
      </c>
      <c r="N14" s="20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>
        <f>IF(C13=0,"",C14/C12)</f>
        <v>0.054996212890949914</v>
      </c>
      <c r="D15" s="23">
        <f>IF(D13="","",D14/D12)</f>
        <v>0.03664390243902434</v>
      </c>
      <c r="E15" s="23">
        <f aca="true" t="shared" si="2" ref="E15:N15">IF(E13="","",E14/E12)</f>
        <v>-0.05127778086197013</v>
      </c>
      <c r="F15" s="23">
        <f t="shared" si="2"/>
        <v>-0.006701483569811051</v>
      </c>
      <c r="G15" s="23">
        <f t="shared" si="2"/>
        <v>0.15878541481387373</v>
      </c>
      <c r="H15" s="23">
        <f t="shared" si="2"/>
        <v>-0.15784030275250918</v>
      </c>
      <c r="I15" s="23">
        <f t="shared" si="2"/>
        <v>0.1415258549125672</v>
      </c>
      <c r="J15" s="23">
        <f t="shared" si="2"/>
        <v>0.029451744449478928</v>
      </c>
      <c r="K15" s="23">
        <f t="shared" si="2"/>
      </c>
      <c r="L15" s="23">
        <f t="shared" si="2"/>
      </c>
      <c r="M15" s="23">
        <f t="shared" si="2"/>
      </c>
      <c r="N15" s="23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0" t="s">
        <v>15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3" ref="B19:C22">B8</f>
        <v>FY 14 Actual</v>
      </c>
      <c r="C19" s="10">
        <f t="shared" si="3"/>
        <v>150.01</v>
      </c>
      <c r="D19" s="10">
        <f>C19+D8</f>
        <v>282.71</v>
      </c>
      <c r="E19" s="10">
        <f aca="true" t="shared" si="4" ref="E19:N19">D19+E8</f>
        <v>419.09999999999997</v>
      </c>
      <c r="F19" s="10">
        <f t="shared" si="4"/>
        <v>526.1999999999999</v>
      </c>
      <c r="G19" s="10">
        <f t="shared" si="4"/>
        <v>614.77</v>
      </c>
      <c r="H19" s="10">
        <f t="shared" si="4"/>
        <v>721.04</v>
      </c>
      <c r="I19" s="10">
        <f t="shared" si="4"/>
        <v>811.15</v>
      </c>
      <c r="J19" s="10">
        <f t="shared" si="4"/>
        <v>893.06</v>
      </c>
      <c r="K19" s="10">
        <f t="shared" si="4"/>
        <v>977.0999999999999</v>
      </c>
      <c r="L19" s="10">
        <f t="shared" si="4"/>
        <v>1080.3899999999999</v>
      </c>
      <c r="M19" s="10">
        <f t="shared" si="4"/>
        <v>1199.82</v>
      </c>
      <c r="N19" s="10">
        <f t="shared" si="4"/>
        <v>1318.21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3"/>
        <v>FY 15 Actual</v>
      </c>
      <c r="C20" s="10">
        <f t="shared" si="3"/>
        <v>138.56</v>
      </c>
      <c r="D20" s="10">
        <f>C20+D9</f>
        <v>252.92000000000002</v>
      </c>
      <c r="E20" s="10">
        <f aca="true" t="shared" si="5" ref="E20:N20">D20+E9</f>
        <v>397.81</v>
      </c>
      <c r="F20" s="10">
        <f t="shared" si="5"/>
        <v>508.45</v>
      </c>
      <c r="G20" s="10">
        <f t="shared" si="5"/>
        <v>598.62</v>
      </c>
      <c r="H20" s="10">
        <f t="shared" si="5"/>
        <v>708.26</v>
      </c>
      <c r="I20" s="10">
        <f t="shared" si="5"/>
        <v>797.8199999999999</v>
      </c>
      <c r="J20" s="10">
        <f t="shared" si="5"/>
        <v>870.75</v>
      </c>
      <c r="K20" s="10">
        <f t="shared" si="5"/>
        <v>962.59</v>
      </c>
      <c r="L20" s="10">
        <f t="shared" si="5"/>
        <v>1077.8500000000001</v>
      </c>
      <c r="M20" s="10">
        <f t="shared" si="5"/>
        <v>1187.7800000000002</v>
      </c>
      <c r="N20" s="10">
        <f t="shared" si="5"/>
        <v>1307.4500000000003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3"/>
        <v>FY 16 Actual</v>
      </c>
      <c r="C21" s="18">
        <f t="shared" si="3"/>
        <v>133.23</v>
      </c>
      <c r="D21" s="10">
        <f>C21+D10</f>
        <v>263.84000000000003</v>
      </c>
      <c r="E21" s="18">
        <f aca="true" t="shared" si="6" ref="E21:N21">D21+E10</f>
        <v>397.54</v>
      </c>
      <c r="F21" s="18">
        <f t="shared" si="6"/>
        <v>502.52000000000004</v>
      </c>
      <c r="G21" s="18">
        <f t="shared" si="6"/>
        <v>610.83</v>
      </c>
      <c r="H21" s="18">
        <f t="shared" si="6"/>
        <v>724.45</v>
      </c>
      <c r="I21" s="18">
        <f t="shared" si="6"/>
        <v>817.76</v>
      </c>
      <c r="J21" s="18">
        <f t="shared" si="6"/>
        <v>910.14</v>
      </c>
      <c r="K21" s="18">
        <f t="shared" si="6"/>
        <v>1013.53</v>
      </c>
      <c r="L21" s="18">
        <f t="shared" si="6"/>
        <v>1105.11</v>
      </c>
      <c r="M21" s="18">
        <f t="shared" si="6"/>
        <v>1218.7399999999998</v>
      </c>
      <c r="N21" s="18">
        <f t="shared" si="6"/>
        <v>1345.0199999999998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3"/>
        <v>FY 17 Actual</v>
      </c>
      <c r="C22" s="18">
        <f t="shared" si="3"/>
        <v>119.51</v>
      </c>
      <c r="D22" s="18">
        <f aca="true" t="shared" si="7" ref="D22:N22">IF(D11="","",C22+D11)</f>
        <v>254.34000000000003</v>
      </c>
      <c r="E22" s="18">
        <f t="shared" si="7"/>
        <v>379.75</v>
      </c>
      <c r="F22" s="18">
        <f t="shared" si="7"/>
        <v>489.77</v>
      </c>
      <c r="G22" s="18">
        <f t="shared" si="7"/>
        <v>596.27</v>
      </c>
      <c r="H22" s="18">
        <f t="shared" si="7"/>
        <v>692.17</v>
      </c>
      <c r="I22" s="18">
        <f t="shared" si="7"/>
        <v>792.62</v>
      </c>
      <c r="J22" s="18">
        <f t="shared" si="7"/>
        <v>876.45</v>
      </c>
      <c r="K22" s="18">
        <f t="shared" si="7"/>
        <v>968.99</v>
      </c>
      <c r="L22" s="18">
        <f t="shared" si="7"/>
        <v>1067.39</v>
      </c>
      <c r="M22" s="18">
        <f t="shared" si="7"/>
        <v>1195.99</v>
      </c>
      <c r="N22" s="18">
        <f t="shared" si="7"/>
        <v>1313.06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14 - 17</v>
      </c>
      <c r="C23" s="20">
        <f>AVERAGE(C19:C22)</f>
        <v>135.3275</v>
      </c>
      <c r="D23" s="20">
        <f aca="true" t="shared" si="8" ref="D23:N23">AVERAGE(D19:D22)</f>
        <v>263.4525</v>
      </c>
      <c r="E23" s="20">
        <f t="shared" si="8"/>
        <v>398.55</v>
      </c>
      <c r="F23" s="20">
        <f t="shared" si="8"/>
        <v>506.73499999999996</v>
      </c>
      <c r="G23" s="20">
        <f t="shared" si="8"/>
        <v>605.1225</v>
      </c>
      <c r="H23" s="20">
        <f t="shared" si="8"/>
        <v>711.48</v>
      </c>
      <c r="I23" s="20">
        <f t="shared" si="8"/>
        <v>804.8374999999999</v>
      </c>
      <c r="J23" s="20">
        <f t="shared" si="8"/>
        <v>887.5999999999999</v>
      </c>
      <c r="K23" s="20">
        <f t="shared" si="8"/>
        <v>980.5525</v>
      </c>
      <c r="L23" s="20">
        <f t="shared" si="8"/>
        <v>1082.685</v>
      </c>
      <c r="M23" s="20">
        <f t="shared" si="8"/>
        <v>1200.5825</v>
      </c>
      <c r="N23" s="20">
        <f t="shared" si="8"/>
        <v>1320.935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18 Actual</v>
      </c>
      <c r="C24" s="22">
        <f>C13</f>
        <v>142.77</v>
      </c>
      <c r="D24" s="22">
        <f>IF(D13="","",C24+D13)</f>
        <v>275.59000000000003</v>
      </c>
      <c r="E24" s="22">
        <f aca="true" t="shared" si="9" ref="E24:N24">IF(E13="","",D24+E13)</f>
        <v>403.76</v>
      </c>
      <c r="F24" s="22">
        <f t="shared" si="9"/>
        <v>511.21999999999997</v>
      </c>
      <c r="G24" s="22">
        <f t="shared" si="9"/>
        <v>625.23</v>
      </c>
      <c r="H24" s="22">
        <f t="shared" si="9"/>
        <v>714.8</v>
      </c>
      <c r="I24" s="22">
        <f t="shared" si="9"/>
        <v>821.3699999999999</v>
      </c>
      <c r="J24" s="22">
        <f t="shared" si="9"/>
        <v>906.5699999999999</v>
      </c>
      <c r="K24" s="22">
        <f t="shared" si="9"/>
      </c>
      <c r="L24" s="22">
        <f t="shared" si="9"/>
      </c>
      <c r="M24" s="22">
        <f t="shared" si="9"/>
      </c>
      <c r="N24" s="22">
        <f t="shared" si="9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  <v>7.442500000000024</v>
      </c>
      <c r="D25" s="20">
        <f>IF(D24="","",D24-D23)</f>
        <v>12.137500000000045</v>
      </c>
      <c r="E25" s="20">
        <f aca="true" t="shared" si="10" ref="E25:N25">IF(E24="","",E24-E23)</f>
        <v>5.2099999999999795</v>
      </c>
      <c r="F25" s="20">
        <f t="shared" si="10"/>
        <v>4.485000000000014</v>
      </c>
      <c r="G25" s="20">
        <f t="shared" si="10"/>
        <v>20.107500000000073</v>
      </c>
      <c r="H25" s="20">
        <f t="shared" si="10"/>
        <v>3.3199999999999363</v>
      </c>
      <c r="I25" s="20">
        <f t="shared" si="10"/>
        <v>16.532500000000027</v>
      </c>
      <c r="J25" s="20">
        <f t="shared" si="10"/>
        <v>18.970000000000027</v>
      </c>
      <c r="K25" s="20">
        <f t="shared" si="10"/>
      </c>
      <c r="L25" s="20">
        <f t="shared" si="10"/>
      </c>
      <c r="M25" s="20">
        <f t="shared" si="10"/>
      </c>
      <c r="N25" s="20">
        <f t="shared" si="10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>
        <f>IF(C24=0,"",C25/C23)</f>
        <v>0.054996212890949914</v>
      </c>
      <c r="D26" s="23">
        <f>IF(D24="","",D25/D23)</f>
        <v>0.046070923601028824</v>
      </c>
      <c r="E26" s="23">
        <f aca="true" t="shared" si="11" ref="E26:N26">IF(E24="","",E25/E23)</f>
        <v>0.013072387404340684</v>
      </c>
      <c r="F26" s="23">
        <f t="shared" si="11"/>
        <v>0.008850779993487748</v>
      </c>
      <c r="G26" s="23">
        <f t="shared" si="11"/>
        <v>0.03322880904279724</v>
      </c>
      <c r="H26" s="23">
        <f t="shared" si="11"/>
        <v>0.004666329341653928</v>
      </c>
      <c r="I26" s="23">
        <f t="shared" si="11"/>
        <v>0.020541413639399295</v>
      </c>
      <c r="J26" s="23">
        <f t="shared" si="11"/>
        <v>0.0213722397476341</v>
      </c>
      <c r="K26" s="23">
        <f t="shared" si="11"/>
      </c>
      <c r="L26" s="23">
        <f t="shared" si="11"/>
      </c>
      <c r="M26" s="23">
        <f t="shared" si="11"/>
      </c>
      <c r="N26" s="23">
        <f t="shared" si="11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0" t="s">
        <v>15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2018-03-12T18:46:19Z</dcterms:modified>
  <cp:category/>
  <cp:version/>
  <cp:contentType/>
  <cp:contentStatus/>
</cp:coreProperties>
</file>