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<sst xmlns="http://schemas.openxmlformats.org/spreadsheetml/2006/main" count="48" uniqueCount="29">
  <si>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</si>
  <si>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</si>
  <si>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</si>
  <si>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</si>
  <si>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</si>
  <si>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</si>
  <si>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</si>
  <si>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</si>
  <si>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</si>
  <si>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</si>
  <si>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</si>
  <si>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</si>
  <si>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</si>
  <si>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</si>
  <si>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</si>
  <si>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</si>
  <si>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</si>
  <si>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</si>
  <si>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</si>
  <si>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</si>
  <si>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/>
  </si>
  <si>
    <t>Minimum Annual Commitment:</t>
  </si>
  <si>
    <t>Tons</t>
  </si>
  <si>
    <t>Cap:</t>
  </si>
  <si>
    <t>Minimum Commitment</t>
  </si>
  <si>
    <t>Cap</t>
  </si>
  <si>
    <t>FY 18 Actual</t>
  </si>
  <si>
    <t>AVG FY 14 - 17</t>
  </si>
  <si>
    <t>East Hartford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</si>
</sst>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3.85"/>
      <color indexed="8"/>
      <name val="Arial"/>
      <family val="0"/>
    </font>
    <font>
      <sz val="2.5"/>
      <color indexed="8"/>
      <name val="Arial"/>
      <family val="0"/>
    </font>
    <font>
      <sz val="1.6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0" fillId="0" borderId="0" xfId="58" applyFill="1">
      <alignment/>
      <protection/>
    </xf>
    <xf numFmtId="0" fontId="0" fillId="0" borderId="0" xfId="58" applyFont="1" applyFill="1">
      <alignment/>
      <protection/>
    </xf>
    <xf numFmtId="3" fontId="4" fillId="0" borderId="0" xfId="58" applyNumberFormat="1" applyFont="1" applyFill="1" applyAlignment="1">
      <alignment horizontal="left" vertical="top"/>
      <protection/>
    </xf>
    <xf numFmtId="3" fontId="4" fillId="0" borderId="0" xfId="58" applyNumberFormat="1" applyFont="1" applyFill="1" applyAlignment="1">
      <alignment horizontal="center" vertical="top"/>
      <protection/>
    </xf>
    <xf numFmtId="3" fontId="8" fillId="0" borderId="0" xfId="58" applyNumberFormat="1" applyFont="1" applyFill="1" applyAlignment="1">
      <alignment horizontal="left" vertical="top"/>
      <protection/>
    </xf>
    <xf numFmtId="0" fontId="30" fillId="0" borderId="0" xfId="58" applyFont="1" applyFill="1">
      <alignment/>
      <protection/>
    </xf>
    <xf numFmtId="0" fontId="30" fillId="0" borderId="0" xfId="58" applyFont="1" applyFill="1" applyBorder="1" applyAlignment="1">
      <alignment vertical="center"/>
      <protection/>
    </xf>
    <xf numFmtId="3" fontId="30" fillId="0" borderId="0" xfId="58" applyNumberFormat="1" applyFont="1" applyFill="1" applyBorder="1">
      <alignment/>
      <protection/>
    </xf>
    <xf numFmtId="0" fontId="30" fillId="0" borderId="0" xfId="0" applyFont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58" applyNumberFormat="1" applyFont="1" applyFill="1" applyAlignment="1">
      <alignment horizontal="right" vertical="top"/>
      <protection/>
    </xf>
    <xf numFmtId="3" fontId="8" fillId="0" borderId="0" xfId="58" applyNumberFormat="1" applyFont="1" applyFill="1" applyAlignment="1">
      <alignment horizontal="right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6612018"/>
        <c:axId val="59508163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Report'!$C$7:$N$7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ser>
          <c:idx val="6"/>
          <c:order val="6"/>
          <c:tx>
            <c:strRef>
              <c:f>'MSW Report'!$B$4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'MSW Report'!$C$7:$N$7</c:f>
              <c:strCache/>
            </c:strRef>
          </c:cat>
          <c:val>
            <c:numRef>
              <c:f>'MSW Report'!$C$4:$N$4</c:f>
              <c:numCache/>
            </c:numRef>
          </c:val>
          <c:smooth val="0"/>
        </c:ser>
        <c:axId val="6612018"/>
        <c:axId val="59508163"/>
      </c:lineChart>
      <c:catAx>
        <c:axId val="661201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8163"/>
        <c:crosses val="autoZero"/>
        <c:auto val="1"/>
        <c:lblOffset val="100"/>
        <c:tickLblSkip val="1"/>
        <c:noMultiLvlLbl val="0"/>
      </c:catAx>
      <c:valAx>
        <c:axId val="59508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275"/>
          <c:y val="0.09425"/>
          <c:w val="0.14425"/>
          <c:h val="0.2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65811420"/>
        <c:axId val="55431869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811420"/>
        <c:axId val="55431869"/>
      </c:lineChart>
      <c:catAx>
        <c:axId val="6581142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1869"/>
        <c:crosses val="autoZero"/>
        <c:auto val="1"/>
        <c:lblOffset val="100"/>
        <c:tickLblSkip val="1"/>
        <c:noMultiLvlLbl val="0"/>
      </c:catAx>
      <c:valAx>
        <c:axId val="55431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11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6334125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410825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18.75" customHeight="1">
      <c r="A1" s="3"/>
      <c r="B1" s="34" t="s">
        <v>28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>
      <c r="A2" s="26"/>
      <c r="B2" s="36" t="s">
        <v>21</v>
      </c>
      <c r="C2" s="36"/>
      <c r="D2" s="36"/>
      <c r="E2" s="36"/>
      <c r="F2" s="36"/>
      <c r="G2" s="36"/>
      <c r="H2" s="36"/>
      <c r="I2" s="36">
        <v>13300</v>
      </c>
      <c r="J2" s="36"/>
      <c r="K2" s="27" t="s">
        <v>22</v>
      </c>
      <c r="L2" s="28"/>
      <c r="M2" s="28"/>
      <c r="N2" s="28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6"/>
      <c r="B3" s="37" t="s">
        <v>23</v>
      </c>
      <c r="C3" s="37"/>
      <c r="D3" s="37"/>
      <c r="E3" s="37"/>
      <c r="F3" s="37"/>
      <c r="G3" s="37"/>
      <c r="H3" s="37"/>
      <c r="I3" s="37">
        <v>0</v>
      </c>
      <c r="J3" s="37"/>
      <c r="K3" s="29" t="s">
        <v>22</v>
      </c>
      <c r="L3" s="28"/>
      <c r="M3" s="28"/>
      <c r="N3" s="28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3" customFormat="1" ht="15.75" customHeight="1">
      <c r="A4" s="30"/>
      <c r="B4" s="31" t="s">
        <v>24</v>
      </c>
      <c r="C4" s="32">
        <v>13300</v>
      </c>
      <c r="D4" s="32">
        <v>13300</v>
      </c>
      <c r="E4" s="32">
        <v>13300</v>
      </c>
      <c r="F4" s="32">
        <v>13300</v>
      </c>
      <c r="G4" s="32">
        <v>13300</v>
      </c>
      <c r="H4" s="32">
        <v>13300</v>
      </c>
      <c r="I4" s="32">
        <v>13300</v>
      </c>
      <c r="J4" s="32">
        <v>13300</v>
      </c>
      <c r="K4" s="32">
        <v>13300</v>
      </c>
      <c r="L4" s="32">
        <v>13300</v>
      </c>
      <c r="M4" s="32">
        <v>13300</v>
      </c>
      <c r="N4" s="32">
        <v>13300</v>
      </c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s="33" customFormat="1" ht="15.75" customHeight="1">
      <c r="A5" s="30"/>
      <c r="B5" s="31" t="s">
        <v>25</v>
      </c>
      <c r="C5" s="32"/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5.75" customHeight="1">
      <c r="A6" s="3"/>
      <c r="B6" s="35" t="s">
        <v>14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5" t="s">
        <v>12</v>
      </c>
      <c r="C7" s="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10</v>
      </c>
      <c r="N7" s="6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7" t="s">
        <v>16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5" t="s">
        <v>17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5" t="s">
        <v>18</v>
      </c>
      <c r="C10" s="24" t="s">
        <v>20</v>
      </c>
      <c r="D10" s="24" t="s">
        <v>20</v>
      </c>
      <c r="E10" s="24" t="s">
        <v>20</v>
      </c>
      <c r="F10" s="24" t="s">
        <v>20</v>
      </c>
      <c r="G10" s="24">
        <v>1172.02</v>
      </c>
      <c r="H10" s="24">
        <v>1234.6</v>
      </c>
      <c r="I10" s="24">
        <v>1003.21</v>
      </c>
      <c r="J10" s="24">
        <v>995.5</v>
      </c>
      <c r="K10" s="24">
        <v>1207.02</v>
      </c>
      <c r="L10" s="24">
        <v>1164.89</v>
      </c>
      <c r="M10" s="24">
        <v>1301.55</v>
      </c>
      <c r="N10" s="24">
        <v>1423.56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5" t="s">
        <v>19</v>
      </c>
      <c r="C11" s="16">
        <v>1196.58</v>
      </c>
      <c r="D11" s="16">
        <v>1321.63</v>
      </c>
      <c r="E11" s="16">
        <v>1282.37</v>
      </c>
      <c r="F11" s="16">
        <v>1167.85</v>
      </c>
      <c r="G11" s="16">
        <v>1232.21</v>
      </c>
      <c r="H11" s="16">
        <v>1183.87</v>
      </c>
      <c r="I11" s="16">
        <v>1093.03</v>
      </c>
      <c r="J11" s="16">
        <v>970.75</v>
      </c>
      <c r="K11" s="16">
        <v>1098.18</v>
      </c>
      <c r="L11" s="16">
        <v>1202.89</v>
      </c>
      <c r="M11" s="16">
        <v>1459.22</v>
      </c>
      <c r="N11" s="16">
        <v>1497.68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7" t="s">
        <v>27</v>
      </c>
      <c r="C12" s="18">
        <f>AVERAGE(C8:C11)</f>
        <v>1196.58</v>
      </c>
      <c r="D12" s="18">
        <f aca="true" t="shared" si="0" ref="D12:N12">AVERAGE(D8:D11)</f>
        <v>1321.63</v>
      </c>
      <c r="E12" s="18">
        <f t="shared" si="0"/>
        <v>1282.37</v>
      </c>
      <c r="F12" s="18">
        <f t="shared" si="0"/>
        <v>1167.85</v>
      </c>
      <c r="G12" s="18">
        <f t="shared" si="0"/>
        <v>1202.115</v>
      </c>
      <c r="H12" s="18">
        <f t="shared" si="0"/>
        <v>1209.235</v>
      </c>
      <c r="I12" s="18">
        <f t="shared" si="0"/>
        <v>1048.12</v>
      </c>
      <c r="J12" s="18">
        <f t="shared" si="0"/>
        <v>983.125</v>
      </c>
      <c r="K12" s="18">
        <f t="shared" si="0"/>
        <v>1152.6</v>
      </c>
      <c r="L12" s="18">
        <f t="shared" si="0"/>
        <v>1183.89</v>
      </c>
      <c r="M12" s="18">
        <f t="shared" si="0"/>
        <v>1380.385</v>
      </c>
      <c r="N12" s="18">
        <f t="shared" si="0"/>
        <v>1460.62</v>
      </c>
      <c r="O12" s="22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19" t="s">
        <v>26</v>
      </c>
      <c r="C13" s="20">
        <v>1328.06</v>
      </c>
      <c r="D13" s="20">
        <v>1417.33</v>
      </c>
      <c r="E13" s="20">
        <v>1288.49</v>
      </c>
      <c r="F13" s="20">
        <v>1256.61</v>
      </c>
      <c r="G13" s="20">
        <v>1319.04</v>
      </c>
      <c r="H13" s="20">
        <v>1117.04</v>
      </c>
      <c r="I13" s="20">
        <v>1144.99</v>
      </c>
      <c r="J13" s="20">
        <v>1019.44</v>
      </c>
      <c r="K13" s="20"/>
      <c r="L13" s="20"/>
      <c r="M13" s="20"/>
      <c r="N13" s="20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7" t="s">
        <v>13</v>
      </c>
      <c r="C14" s="18">
        <f>IF(C13=0,"",C13-C12)</f>
        <v>131.48000000000002</v>
      </c>
      <c r="D14" s="18">
        <f>IF(D13="","",D13-D12)</f>
        <v>95.69999999999982</v>
      </c>
      <c r="E14" s="18">
        <f aca="true" t="shared" si="1" ref="E14:N14">IF(E13="","",E13-E12)</f>
        <v>6.120000000000118</v>
      </c>
      <c r="F14" s="18">
        <f t="shared" si="1"/>
        <v>88.75999999999999</v>
      </c>
      <c r="G14" s="18">
        <f t="shared" si="1"/>
        <v>116.92499999999995</v>
      </c>
      <c r="H14" s="18">
        <f t="shared" si="1"/>
        <v>-92.19499999999994</v>
      </c>
      <c r="I14" s="18">
        <f t="shared" si="1"/>
        <v>96.87000000000012</v>
      </c>
      <c r="J14" s="18">
        <f t="shared" si="1"/>
        <v>36.315000000000055</v>
      </c>
      <c r="K14" s="18">
        <f t="shared" si="1"/>
      </c>
      <c r="L14" s="18">
        <f t="shared" si="1"/>
      </c>
      <c r="M14" s="18">
        <f t="shared" si="1"/>
      </c>
      <c r="N14" s="18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7" t="s">
        <v>13</v>
      </c>
      <c r="C15" s="21">
        <f>IF(C13=0,"",C14/C12)</f>
        <v>0.10987982416553847</v>
      </c>
      <c r="D15" s="21">
        <f>IF(D13="","",D14/D12)</f>
        <v>0.07241058390018372</v>
      </c>
      <c r="E15" s="21">
        <f aca="true" t="shared" si="2" ref="E15:N15">IF(E13="","",E14/E12)</f>
        <v>0.004772413577984606</v>
      </c>
      <c r="F15" s="21">
        <f t="shared" si="2"/>
        <v>0.07600291133279102</v>
      </c>
      <c r="G15" s="21">
        <f t="shared" si="2"/>
        <v>0.09726606855417323</v>
      </c>
      <c r="H15" s="21">
        <f t="shared" si="2"/>
        <v>-0.07624241772690994</v>
      </c>
      <c r="I15" s="21">
        <f t="shared" si="2"/>
        <v>0.0924226233637371</v>
      </c>
      <c r="J15" s="21">
        <f t="shared" si="2"/>
        <v>0.036938334392879905</v>
      </c>
      <c r="K15" s="21">
        <f t="shared" si="2"/>
      </c>
      <c r="L15" s="21">
        <f t="shared" si="2"/>
      </c>
      <c r="M15" s="21">
        <f t="shared" si="2"/>
      </c>
      <c r="N15" s="21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5" t="s">
        <v>15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5" t="s">
        <v>12</v>
      </c>
      <c r="C18" s="6" t="s">
        <v>0</v>
      </c>
      <c r="D18" s="6" t="s">
        <v>1</v>
      </c>
      <c r="E18" s="6" t="s">
        <v>2</v>
      </c>
      <c r="F18" s="6" t="s">
        <v>3</v>
      </c>
      <c r="G18" s="6" t="s">
        <v>4</v>
      </c>
      <c r="H18" s="6" t="s">
        <v>5</v>
      </c>
      <c r="I18" s="6" t="s">
        <v>6</v>
      </c>
      <c r="J18" s="6" t="s">
        <v>7</v>
      </c>
      <c r="K18" s="6" t="s">
        <v>8</v>
      </c>
      <c r="L18" s="6" t="s">
        <v>9</v>
      </c>
      <c r="M18" s="6" t="s">
        <v>10</v>
      </c>
      <c r="N18" s="6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7" t="str">
        <f aca="true" t="shared" si="3" ref="B19:C22">B8</f>
        <v>FY 14 Actual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7" t="str">
        <f t="shared" si="3"/>
        <v>FY 15 Actual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5" t="str">
        <f t="shared" si="3"/>
        <v>FY 16 Actual</v>
      </c>
      <c r="C21" s="16"/>
      <c r="D21" s="8"/>
      <c r="E21" s="16"/>
      <c r="F21" s="16"/>
      <c r="G21" s="16">
        <f aca="true" t="shared" si="4" ref="G21:N21">F21+G10</f>
        <v>1172.02</v>
      </c>
      <c r="H21" s="16">
        <f t="shared" si="4"/>
        <v>2406.62</v>
      </c>
      <c r="I21" s="16">
        <f t="shared" si="4"/>
        <v>3409.83</v>
      </c>
      <c r="J21" s="16">
        <f t="shared" si="4"/>
        <v>4405.33</v>
      </c>
      <c r="K21" s="16">
        <f t="shared" si="4"/>
        <v>5612.35</v>
      </c>
      <c r="L21" s="16">
        <f t="shared" si="4"/>
        <v>6777.240000000001</v>
      </c>
      <c r="M21" s="16">
        <f t="shared" si="4"/>
        <v>8078.790000000001</v>
      </c>
      <c r="N21" s="16">
        <f t="shared" si="4"/>
        <v>9502.35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5" t="str">
        <f t="shared" si="3"/>
        <v>FY 17 Actual</v>
      </c>
      <c r="C22" s="16">
        <f t="shared" si="3"/>
        <v>1196.58</v>
      </c>
      <c r="D22" s="16">
        <f aca="true" t="shared" si="5" ref="D22:N22">IF(D11="","",C22+D11)</f>
        <v>2518.21</v>
      </c>
      <c r="E22" s="16">
        <f t="shared" si="5"/>
        <v>3800.58</v>
      </c>
      <c r="F22" s="16">
        <f t="shared" si="5"/>
        <v>4968.43</v>
      </c>
      <c r="G22" s="16">
        <f t="shared" si="5"/>
        <v>6200.64</v>
      </c>
      <c r="H22" s="16">
        <f t="shared" si="5"/>
        <v>7384.51</v>
      </c>
      <c r="I22" s="16">
        <f t="shared" si="5"/>
        <v>8477.54</v>
      </c>
      <c r="J22" s="16">
        <f t="shared" si="5"/>
        <v>9448.29</v>
      </c>
      <c r="K22" s="16">
        <f t="shared" si="5"/>
        <v>10546.470000000001</v>
      </c>
      <c r="L22" s="16">
        <f t="shared" si="5"/>
        <v>11749.36</v>
      </c>
      <c r="M22" s="16">
        <f t="shared" si="5"/>
        <v>13208.58</v>
      </c>
      <c r="N22" s="16">
        <f t="shared" si="5"/>
        <v>14706.26</v>
      </c>
      <c r="O22" s="2"/>
      <c r="P22" s="10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7" t="str">
        <f>B12</f>
        <v>AVG FY 14 - 17</v>
      </c>
      <c r="C23" s="18">
        <f>AVERAGE(C19:C22)</f>
        <v>1196.58</v>
      </c>
      <c r="D23" s="18">
        <f aca="true" t="shared" si="6" ref="D23:N23">AVERAGE(D19:D22)</f>
        <v>2518.21</v>
      </c>
      <c r="E23" s="18">
        <f t="shared" si="6"/>
        <v>3800.58</v>
      </c>
      <c r="F23" s="18">
        <f t="shared" si="6"/>
        <v>4968.43</v>
      </c>
      <c r="G23" s="18">
        <f t="shared" si="6"/>
        <v>3686.33</v>
      </c>
      <c r="H23" s="18">
        <f t="shared" si="6"/>
        <v>4895.5650000000005</v>
      </c>
      <c r="I23" s="18">
        <f t="shared" si="6"/>
        <v>5943.685</v>
      </c>
      <c r="J23" s="18">
        <f t="shared" si="6"/>
        <v>6926.81</v>
      </c>
      <c r="K23" s="18">
        <f t="shared" si="6"/>
        <v>8079.410000000001</v>
      </c>
      <c r="L23" s="18">
        <f t="shared" si="6"/>
        <v>9263.300000000001</v>
      </c>
      <c r="M23" s="18">
        <f t="shared" si="6"/>
        <v>10643.685000000001</v>
      </c>
      <c r="N23" s="18">
        <f t="shared" si="6"/>
        <v>12104.305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19" t="str">
        <f>B13</f>
        <v>FY 18 Actual</v>
      </c>
      <c r="C24" s="20">
        <f>C13</f>
        <v>1328.06</v>
      </c>
      <c r="D24" s="20">
        <f>IF(D13="","",C24+D13)</f>
        <v>2745.39</v>
      </c>
      <c r="E24" s="20">
        <f aca="true" t="shared" si="7" ref="E24:N24">IF(E13="","",D24+E13)</f>
        <v>4033.88</v>
      </c>
      <c r="F24" s="20">
        <f t="shared" si="7"/>
        <v>5290.49</v>
      </c>
      <c r="G24" s="20">
        <f t="shared" si="7"/>
        <v>6609.53</v>
      </c>
      <c r="H24" s="20">
        <f t="shared" si="7"/>
        <v>7726.57</v>
      </c>
      <c r="I24" s="20">
        <f t="shared" si="7"/>
        <v>8871.56</v>
      </c>
      <c r="J24" s="20">
        <f t="shared" si="7"/>
        <v>9891</v>
      </c>
      <c r="K24" s="20">
        <f t="shared" si="7"/>
      </c>
      <c r="L24" s="20">
        <f t="shared" si="7"/>
      </c>
      <c r="M24" s="20">
        <f t="shared" si="7"/>
      </c>
      <c r="N24" s="20">
        <f t="shared" si="7"/>
      </c>
      <c r="O24" s="2"/>
      <c r="P24" s="10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7" t="str">
        <f>B14</f>
        <v>Deviation from AVG</v>
      </c>
      <c r="C25" s="18">
        <f>IF(C24=0,"",C24-C23)</f>
        <v>131.48000000000002</v>
      </c>
      <c r="D25" s="18">
        <f>IF(D24="","",D24-D23)</f>
        <v>227.17999999999984</v>
      </c>
      <c r="E25" s="18">
        <f aca="true" t="shared" si="8" ref="E25:N25">IF(E24="","",E24-E23)</f>
        <v>233.30000000000018</v>
      </c>
      <c r="F25" s="18">
        <f t="shared" si="8"/>
        <v>322.0599999999995</v>
      </c>
      <c r="G25" s="18">
        <f t="shared" si="8"/>
        <v>2923.2</v>
      </c>
      <c r="H25" s="18">
        <f t="shared" si="8"/>
        <v>2831.004999999999</v>
      </c>
      <c r="I25" s="18">
        <f t="shared" si="8"/>
        <v>2927.874999999999</v>
      </c>
      <c r="J25" s="18">
        <f t="shared" si="8"/>
        <v>2964.1899999999996</v>
      </c>
      <c r="K25" s="18">
        <f t="shared" si="8"/>
      </c>
      <c r="L25" s="18">
        <f t="shared" si="8"/>
      </c>
      <c r="M25" s="18">
        <f t="shared" si="8"/>
      </c>
      <c r="N25" s="18">
        <f t="shared" si="8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7" t="str">
        <f>B15</f>
        <v>Deviation from AVG</v>
      </c>
      <c r="C26" s="21">
        <f>IF(C24=0,"",C25/C23)</f>
        <v>0.10987982416553847</v>
      </c>
      <c r="D26" s="21">
        <f>IF(D24="","",D25/D23)</f>
        <v>0.09021487485158101</v>
      </c>
      <c r="E26" s="21">
        <f aca="true" t="shared" si="9" ref="E26:N26">IF(E24="","",E25/E23)</f>
        <v>0.06138536749654005</v>
      </c>
      <c r="F26" s="21">
        <f t="shared" si="9"/>
        <v>0.06482128157184452</v>
      </c>
      <c r="G26" s="21">
        <f t="shared" si="9"/>
        <v>0.7929838077437451</v>
      </c>
      <c r="H26" s="21">
        <f t="shared" si="9"/>
        <v>0.5782795244267003</v>
      </c>
      <c r="I26" s="21">
        <f t="shared" si="9"/>
        <v>0.4926026530679198</v>
      </c>
      <c r="J26" s="21">
        <f t="shared" si="9"/>
        <v>0.4279300283969099</v>
      </c>
      <c r="K26" s="21">
        <f t="shared" si="9"/>
      </c>
      <c r="L26" s="21">
        <f t="shared" si="9"/>
      </c>
      <c r="M26" s="21">
        <f t="shared" si="9"/>
      </c>
      <c r="N26" s="21">
        <f t="shared" si="9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5" t="s">
        <v>15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9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2018-03-12T18:46:32Z</dcterms:modified>
  <cp:category/>
  <cp:version/>
  <cp:contentType/>
  <cp:contentStatus/>
</cp:coreProperties>
</file>