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060" activeTab="0"/>
  </bookViews>
  <sheets>
    <sheet name="Town Report" sheetId="1" r:id="rId1"/>
  </sheets>
  <externalReferences>
    <externalReference r:id="rId4"/>
    <externalReference r:id="rId5"/>
  </externalReferences>
  <definedNames>
    <definedName name="_xlnm.Print_Area" localSheetId="0">'Town Report'!$B$1:$N$51</definedName>
  </definedNames>
  <calcPr fullCalcOnLoad="1"/>
</workbook>
</file>

<file path=xl/sharedStrings.xml><?xml version="1.0" encoding="utf-8"?>
<sst xmlns="http://schemas.openxmlformats.org/spreadsheetml/2006/main" count="42" uniqueCount="25">
  <si>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</si>
  <si>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</si>
  <si>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</si>
  <si>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</si>
  <si>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</si>
  <si>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</si>
  <si>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</si>
  <si>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</si>
  <si>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</si>
  <si>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</si>
  <si>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</si>
  <si>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</si>
  <si>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Tonnage by Month</t>
  </si>
  <si>
    <t>Fiscal Year</t>
  </si>
  <si>
    <t>Cumulative Tonnage by Fiscal Year</t>
  </si>
  <si>
    <t xml:space="preserve">  </t>
  </si>
  <si>
    <t>Minimum Commitment</t>
  </si>
  <si>
    <t>Tons</t>
  </si>
  <si>
    <t>Minimum Annual Commitment:</t>
  </si>
  <si>
    <t>Deviation from AVG</t>
  </si>
  <si>
    <t>FY 06 Actual</t>
  </si>
  <si>
    <t>FY 07 Actual</t>
  </si>
  <si>
    <t>FY 08 Actual</t>
  </si>
  <si>
    <t>AVG FY 06 - 08</t>
  </si>
  <si>
    <t>FY 09 Actual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</si>
</sst>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5.5"/>
      <color indexed="8"/>
      <name val="Arial"/>
      <family val="0"/>
    </font>
    <font>
      <sz val="8.4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37" fontId="0" fillId="0" borderId="11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2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7" fontId="0" fillId="0" borderId="14" xfId="42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37" fontId="0" fillId="33" borderId="13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4" fillId="0" borderId="0" xfId="0" applyNumberFormat="1" applyFont="1" applyFill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9195"/>
          <c:h val="0.9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'Town Report'!$B$16</c:f>
              <c:strCache>
                <c:ptCount val="1"/>
                <c:pt idx="0">
                  <c:v>FY 06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Report'!$C$16:$N$16</c:f>
              <c:numCache/>
            </c:numRef>
          </c:val>
        </c:ser>
        <c:ser>
          <c:idx val="1"/>
          <c:order val="1"/>
          <c:tx>
            <c:strRef>
              <c:f>'Town Report'!$B$17</c:f>
              <c:strCache>
                <c:ptCount val="1"/>
                <c:pt idx="0">
                  <c:v>FY 07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Report'!$C$17:$N$17</c:f>
              <c:numCache/>
            </c:numRef>
          </c:val>
        </c:ser>
        <c:ser>
          <c:idx val="2"/>
          <c:order val="2"/>
          <c:tx>
            <c:strRef>
              <c:f>'Town Report'!$B$18</c:f>
              <c:strCache>
                <c:ptCount val="1"/>
                <c:pt idx="0">
                  <c:v>FY 08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Report'!$C$18:$N$18</c:f>
              <c:numCache/>
            </c:numRef>
          </c:val>
        </c:ser>
        <c:ser>
          <c:idx val="4"/>
          <c:order val="3"/>
          <c:tx>
            <c:strRef>
              <c:f>'Town Report'!$B$20</c:f>
              <c:strCache>
                <c:ptCount val="1"/>
                <c:pt idx="0">
                  <c:v>FY 09 Actual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Report'!$C$20:$N$20</c:f>
              <c:numCache/>
            </c:numRef>
          </c:val>
        </c:ser>
        <c:gapWidth val="180"/>
        <c:axId val="8309874"/>
        <c:axId val="40289627"/>
      </c:barChart>
      <c:lineChart>
        <c:grouping val="standard"/>
        <c:varyColors val="0"/>
        <c:ser>
          <c:idx val="3"/>
          <c:order val="4"/>
          <c:tx>
            <c:strRef>
              <c:f>'Town Report'!$B$3</c:f>
              <c:strCache>
                <c:ptCount val="1"/>
                <c:pt idx="0">
                  <c:v>Minimum Commitment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'Town Report'!$C$3:$N$3</c:f>
              <c:numCache/>
            </c:numRef>
          </c:val>
          <c:smooth val="0"/>
        </c:ser>
        <c:ser>
          <c:idx val="5"/>
          <c:order val="5"/>
          <c:tx>
            <c:strRef>
              <c:f>'Town Report'!$B$19</c:f>
              <c:strCache>
                <c:ptCount val="1"/>
                <c:pt idx="0">
                  <c:v>AVG FY 06 - 08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'Town Report'!$C$19:$N$19</c:f>
              <c:numCache/>
            </c:numRef>
          </c:val>
          <c:smooth val="0"/>
        </c:ser>
        <c:axId val="8309874"/>
        <c:axId val="40289627"/>
      </c:lineChart>
      <c:catAx>
        <c:axId val="830987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89627"/>
        <c:crosses val="autoZero"/>
        <c:auto val="1"/>
        <c:lblOffset val="100"/>
        <c:tickLblSkip val="1"/>
        <c:noMultiLvlLbl val="0"/>
      </c:catAx>
      <c:valAx>
        <c:axId val="40289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09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04125"/>
          <c:w val="0.226"/>
          <c:h val="0.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9525</xdr:rowOff>
    </xdr:from>
    <xdr:to>
      <xdr:col>14</xdr:col>
      <xdr:colOff>9525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619125" y="5629275"/>
        <a:ext cx="72961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TownMinCommitRpts\TownMinCommitMonthYe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Data%20Base\NewTonnageData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Year"/>
    </sheetNames>
    <sheetDataSet>
      <sheetData sheetId="0">
        <row r="3">
          <cell r="A3" t="str">
            <v>December</v>
          </cell>
          <cell r="B3">
            <v>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ridgeport"/>
      <sheetName val="Mid-CT"/>
      <sheetName val="Southeast"/>
      <sheetName val="Wallingford"/>
      <sheetName val="MoYr"/>
    </sheetNames>
    <sheetDataSet>
      <sheetData sheetId="0">
        <row r="22">
          <cell r="B22" t="str">
            <v>Stratford</v>
          </cell>
          <cell r="D22">
            <v>23000</v>
          </cell>
          <cell r="BQ22">
            <v>2203.7100219726562</v>
          </cell>
          <cell r="BR22">
            <v>2311.7899169921875</v>
          </cell>
          <cell r="BS22">
            <v>2275.97998046875</v>
          </cell>
          <cell r="BT22">
            <v>2280.0399780273438</v>
          </cell>
          <cell r="BU22">
            <v>2373.75</v>
          </cell>
          <cell r="BV22">
            <v>2193.7300415039062</v>
          </cell>
          <cell r="BW22">
            <v>2107.3200073242188</v>
          </cell>
          <cell r="BX22">
            <v>1802.8900146484375</v>
          </cell>
          <cell r="BY22">
            <v>2205.2899780273438</v>
          </cell>
          <cell r="BZ22">
            <v>2244.38</v>
          </cell>
          <cell r="CA22">
            <v>2479.93994140625</v>
          </cell>
          <cell r="CB22">
            <v>2575.3699951171875</v>
          </cell>
          <cell r="CC22">
            <v>2308.3499755859375</v>
          </cell>
          <cell r="CD22">
            <v>2419.6199340820312</v>
          </cell>
          <cell r="CE22">
            <v>2371.9700317382812</v>
          </cell>
          <cell r="CF22">
            <v>2329.2699584960938</v>
          </cell>
          <cell r="CG22">
            <v>2426.580078125</v>
          </cell>
          <cell r="CH22">
            <v>2209.5099487304688</v>
          </cell>
          <cell r="CI22">
            <v>2274.2699584960938</v>
          </cell>
          <cell r="CJ22">
            <v>1692.280029296875</v>
          </cell>
          <cell r="CK22">
            <v>2195.5400390625</v>
          </cell>
          <cell r="CL22">
            <v>2315.4900512695312</v>
          </cell>
          <cell r="CM22">
            <v>2594.31005859375</v>
          </cell>
          <cell r="CN22">
            <v>2477.949951171875</v>
          </cell>
          <cell r="CO22">
            <v>2500.8200073242188</v>
          </cell>
          <cell r="CP22">
            <v>2584.1700439453125</v>
          </cell>
          <cell r="CQ22">
            <v>2233.4099731445312</v>
          </cell>
          <cell r="CR22">
            <v>2452.0999755859375</v>
          </cell>
          <cell r="CS22">
            <v>2294.6500244140625</v>
          </cell>
          <cell r="CT22">
            <v>2032.9099731445312</v>
          </cell>
          <cell r="CU22">
            <v>2116.3600463867188</v>
          </cell>
          <cell r="CV22">
            <v>1770.0400390625</v>
          </cell>
          <cell r="CW22">
            <v>2060.9099731445312</v>
          </cell>
          <cell r="CX22">
            <v>2279.2200317382812</v>
          </cell>
          <cell r="CY22">
            <v>2434.6000366210938</v>
          </cell>
          <cell r="CZ22">
            <v>2314.7900390625</v>
          </cell>
          <cell r="DA22">
            <v>2416.72998046875</v>
          </cell>
          <cell r="DB22">
            <v>2248.7699584960938</v>
          </cell>
          <cell r="DC22">
            <v>2283.9900512695312</v>
          </cell>
          <cell r="DD22">
            <v>2251.66</v>
          </cell>
          <cell r="DE22">
            <v>1867.32</v>
          </cell>
          <cell r="DF22">
            <v>2221.25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16.8515625" style="0" customWidth="1"/>
    <col min="3" max="14" width="7.7109375" style="0" customWidth="1"/>
  </cols>
  <sheetData>
    <row r="1" spans="1:24" ht="24.75" customHeight="1">
      <c r="A1" s="3"/>
      <c r="B1" s="28" t="str">
        <f>CONCATENATE('[2]Bridgeport'!$B$22," - ",'[1]MonthYear'!$A$3," ",'[1]MonthYear'!$B$3)</f>
        <v>Stratford - December 2008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>
      <c r="A2" s="3"/>
      <c r="B2" s="31" t="s">
        <v>18</v>
      </c>
      <c r="C2" s="31"/>
      <c r="D2" s="31"/>
      <c r="E2" s="31"/>
      <c r="F2" s="31"/>
      <c r="G2" s="31"/>
      <c r="H2" s="31"/>
      <c r="I2" s="31">
        <f>C3</f>
        <v>23000</v>
      </c>
      <c r="J2" s="31"/>
      <c r="K2" s="4" t="s">
        <v>17</v>
      </c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3"/>
      <c r="B3" s="6" t="s">
        <v>16</v>
      </c>
      <c r="C3" s="7">
        <f>'[2]Bridgeport'!$D$22</f>
        <v>23000</v>
      </c>
      <c r="D3" s="7">
        <f>C3</f>
        <v>23000</v>
      </c>
      <c r="E3" s="7">
        <f>C3</f>
        <v>23000</v>
      </c>
      <c r="F3" s="7">
        <f>C3</f>
        <v>23000</v>
      </c>
      <c r="G3" s="7">
        <f>C3</f>
        <v>23000</v>
      </c>
      <c r="H3" s="7">
        <f>C3</f>
        <v>23000</v>
      </c>
      <c r="I3" s="7">
        <f>C3</f>
        <v>23000</v>
      </c>
      <c r="J3" s="7">
        <f>C3</f>
        <v>23000</v>
      </c>
      <c r="K3" s="7">
        <f>C3</f>
        <v>23000</v>
      </c>
      <c r="L3" s="7">
        <f>C3</f>
        <v>23000</v>
      </c>
      <c r="M3" s="7">
        <f>C3</f>
        <v>23000</v>
      </c>
      <c r="N3" s="7">
        <f>C3</f>
        <v>23000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75" customHeight="1">
      <c r="A4" s="3"/>
      <c r="B4" s="29" t="s">
        <v>12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9.5" customHeight="1">
      <c r="A5" s="3"/>
      <c r="B5" s="8" t="s">
        <v>13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2"/>
      <c r="P5" s="3"/>
      <c r="Q5" s="3"/>
      <c r="R5" s="3"/>
      <c r="S5" s="3"/>
      <c r="T5" s="3"/>
      <c r="U5" s="3"/>
      <c r="V5" s="3"/>
      <c r="W5" s="3"/>
      <c r="X5" s="3"/>
    </row>
    <row r="6" spans="1:24" ht="18" customHeight="1">
      <c r="A6" s="3"/>
      <c r="B6" s="10" t="s">
        <v>20</v>
      </c>
      <c r="C6" s="11">
        <f>'[2]Bridgeport'!BQ$22</f>
        <v>2203.7100219726562</v>
      </c>
      <c r="D6" s="11">
        <f>'[2]Bridgeport'!BR$22</f>
        <v>2311.7899169921875</v>
      </c>
      <c r="E6" s="11">
        <f>'[2]Bridgeport'!BS$22</f>
        <v>2275.97998046875</v>
      </c>
      <c r="F6" s="11">
        <f>'[2]Bridgeport'!BT$22</f>
        <v>2280.0399780273438</v>
      </c>
      <c r="G6" s="11">
        <f>'[2]Bridgeport'!BU$22</f>
        <v>2373.75</v>
      </c>
      <c r="H6" s="11">
        <f>'[2]Bridgeport'!BV$22</f>
        <v>2193.7300415039062</v>
      </c>
      <c r="I6" s="11">
        <f>'[2]Bridgeport'!BW$22</f>
        <v>2107.3200073242188</v>
      </c>
      <c r="J6" s="11">
        <f>'[2]Bridgeport'!BX$22</f>
        <v>1802.8900146484375</v>
      </c>
      <c r="K6" s="11">
        <f>'[2]Bridgeport'!BY$22</f>
        <v>2205.2899780273438</v>
      </c>
      <c r="L6" s="11">
        <f>'[2]Bridgeport'!BZ$22</f>
        <v>2244.38</v>
      </c>
      <c r="M6" s="11">
        <f>'[2]Bridgeport'!CA$22</f>
        <v>2479.93994140625</v>
      </c>
      <c r="N6" s="11">
        <f>'[2]Bridgeport'!CB$22</f>
        <v>2575.3699951171875</v>
      </c>
      <c r="O6" s="2"/>
      <c r="P6" s="3"/>
      <c r="Q6" s="3"/>
      <c r="R6" s="3"/>
      <c r="S6" s="3"/>
      <c r="T6" s="3"/>
      <c r="U6" s="3"/>
      <c r="V6" s="3"/>
      <c r="W6" s="2"/>
      <c r="X6" s="2"/>
    </row>
    <row r="7" spans="1:24" ht="18" customHeight="1">
      <c r="A7" s="3"/>
      <c r="B7" s="12" t="s">
        <v>21</v>
      </c>
      <c r="C7" s="11">
        <f>'[2]Bridgeport'!CC$22</f>
        <v>2308.3499755859375</v>
      </c>
      <c r="D7" s="11">
        <f>'[2]Bridgeport'!CD$22</f>
        <v>2419.6199340820312</v>
      </c>
      <c r="E7" s="11">
        <f>'[2]Bridgeport'!CE$22</f>
        <v>2371.9700317382812</v>
      </c>
      <c r="F7" s="11">
        <f>'[2]Bridgeport'!CF$22</f>
        <v>2329.2699584960938</v>
      </c>
      <c r="G7" s="11">
        <f>'[2]Bridgeport'!CG$22</f>
        <v>2426.580078125</v>
      </c>
      <c r="H7" s="11">
        <f>'[2]Bridgeport'!CH$22</f>
        <v>2209.5099487304688</v>
      </c>
      <c r="I7" s="11">
        <f>'[2]Bridgeport'!CI$22</f>
        <v>2274.2699584960938</v>
      </c>
      <c r="J7" s="11">
        <f>'[2]Bridgeport'!CJ$22</f>
        <v>1692.280029296875</v>
      </c>
      <c r="K7" s="11">
        <f>'[2]Bridgeport'!CK$22</f>
        <v>2195.5400390625</v>
      </c>
      <c r="L7" s="11">
        <f>'[2]Bridgeport'!CL$22</f>
        <v>2315.4900512695312</v>
      </c>
      <c r="M7" s="11">
        <f>'[2]Bridgeport'!CM$22</f>
        <v>2594.31005859375</v>
      </c>
      <c r="N7" s="11">
        <f>'[2]Bridgeport'!CN$22</f>
        <v>2477.949951171875</v>
      </c>
      <c r="O7" s="2"/>
      <c r="P7" s="3"/>
      <c r="Q7" s="3"/>
      <c r="R7" s="3"/>
      <c r="S7" s="3"/>
      <c r="T7" s="3"/>
      <c r="U7" s="3"/>
      <c r="V7" s="3"/>
      <c r="W7" s="2"/>
      <c r="X7" s="2"/>
    </row>
    <row r="8" spans="1:24" ht="18" customHeight="1" thickBot="1">
      <c r="A8" s="3"/>
      <c r="B8" s="20" t="s">
        <v>22</v>
      </c>
      <c r="C8" s="11">
        <f>'[2]Bridgeport'!CO$22</f>
        <v>2500.8200073242188</v>
      </c>
      <c r="D8" s="11">
        <f>'[2]Bridgeport'!CP$22</f>
        <v>2584.1700439453125</v>
      </c>
      <c r="E8" s="11">
        <f>'[2]Bridgeport'!CQ$22</f>
        <v>2233.4099731445312</v>
      </c>
      <c r="F8" s="11">
        <f>'[2]Bridgeport'!CR$22</f>
        <v>2452.0999755859375</v>
      </c>
      <c r="G8" s="11">
        <f>'[2]Bridgeport'!CS$22</f>
        <v>2294.6500244140625</v>
      </c>
      <c r="H8" s="11">
        <f>'[2]Bridgeport'!CT$22</f>
        <v>2032.9099731445312</v>
      </c>
      <c r="I8" s="11">
        <f>'[2]Bridgeport'!CU$22</f>
        <v>2116.3600463867188</v>
      </c>
      <c r="J8" s="11">
        <f>'[2]Bridgeport'!CV$22</f>
        <v>1770.0400390625</v>
      </c>
      <c r="K8" s="11">
        <f>'[2]Bridgeport'!CW$22</f>
        <v>2060.9099731445312</v>
      </c>
      <c r="L8" s="11">
        <f>'[2]Bridgeport'!CX$22</f>
        <v>2279.2200317382812</v>
      </c>
      <c r="M8" s="11">
        <f>'[2]Bridgeport'!CY$22</f>
        <v>2434.6000366210938</v>
      </c>
      <c r="N8" s="11">
        <f>'[2]Bridgeport'!CZ$22</f>
        <v>2314.7900390625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8" customHeight="1" thickTop="1">
      <c r="A9" s="3"/>
      <c r="B9" s="22" t="s">
        <v>23</v>
      </c>
      <c r="C9" s="23">
        <f>AVERAGE(C6:C8)</f>
        <v>2337.626668294271</v>
      </c>
      <c r="D9" s="23">
        <f aca="true" t="shared" si="0" ref="D9:N9">AVERAGE(D6:D8)</f>
        <v>2438.5266316731772</v>
      </c>
      <c r="E9" s="23">
        <f t="shared" si="0"/>
        <v>2293.786661783854</v>
      </c>
      <c r="F9" s="23">
        <f t="shared" si="0"/>
        <v>2353.8033040364585</v>
      </c>
      <c r="G9" s="23">
        <f t="shared" si="0"/>
        <v>2364.993367513021</v>
      </c>
      <c r="H9" s="23">
        <f t="shared" si="0"/>
        <v>2145.3833211263022</v>
      </c>
      <c r="I9" s="23">
        <f t="shared" si="0"/>
        <v>2165.9833374023438</v>
      </c>
      <c r="J9" s="23">
        <f t="shared" si="0"/>
        <v>1755.0700276692708</v>
      </c>
      <c r="K9" s="23">
        <f t="shared" si="0"/>
        <v>2153.913330078125</v>
      </c>
      <c r="L9" s="23">
        <f t="shared" si="0"/>
        <v>2279.6966943359375</v>
      </c>
      <c r="M9" s="23">
        <f t="shared" si="0"/>
        <v>2502.9500122070312</v>
      </c>
      <c r="N9" s="23">
        <f t="shared" si="0"/>
        <v>2456.036661783854</v>
      </c>
      <c r="O9" s="27"/>
      <c r="P9" s="2"/>
      <c r="Q9" s="2"/>
      <c r="R9" s="2"/>
      <c r="S9" s="2"/>
      <c r="T9" s="2"/>
      <c r="U9" s="2"/>
      <c r="V9" s="2"/>
      <c r="W9" s="2"/>
      <c r="X9" s="2"/>
    </row>
    <row r="10" spans="1:24" ht="18" customHeight="1" thickBot="1">
      <c r="A10" s="3"/>
      <c r="B10" s="24" t="s">
        <v>24</v>
      </c>
      <c r="C10" s="25">
        <f>'[2]Bridgeport'!DA$22</f>
        <v>2416.72998046875</v>
      </c>
      <c r="D10" s="25">
        <f>IF('[2]Bridgeport'!DB$22=0,"",'[2]Bridgeport'!DB$22)</f>
        <v>2248.7699584960938</v>
      </c>
      <c r="E10" s="25">
        <f>IF('[2]Bridgeport'!DC$22=0,"",'[2]Bridgeport'!DC$22)</f>
        <v>2283.9900512695312</v>
      </c>
      <c r="F10" s="25">
        <f>IF('[2]Bridgeport'!DD$22=0,"",'[2]Bridgeport'!DD$22)</f>
        <v>2251.66</v>
      </c>
      <c r="G10" s="25">
        <f>IF('[2]Bridgeport'!DE$22=0,"",'[2]Bridgeport'!DE$22)</f>
        <v>1867.32</v>
      </c>
      <c r="H10" s="25">
        <f>IF('[2]Bridgeport'!DF$22=0,"",'[2]Bridgeport'!DF$22)</f>
        <v>2221.25</v>
      </c>
      <c r="I10" s="25">
        <f>IF('[2]Bridgeport'!DG$22=0,"",'[2]Bridgeport'!DG$22)</f>
      </c>
      <c r="J10" s="25">
        <f>IF('[2]Bridgeport'!DH$22=0,"",'[2]Bridgeport'!DH$22)</f>
      </c>
      <c r="K10" s="25">
        <f>IF('[2]Bridgeport'!DI$22=0,"",'[2]Bridgeport'!DI$22)</f>
      </c>
      <c r="L10" s="25">
        <f>IF('[2]Bridgeport'!DJ$22=0,"",'[2]Bridgeport'!DJ$22)</f>
      </c>
      <c r="M10" s="25">
        <f>IF('[2]Bridgeport'!DK$22=0,"",'[2]Bridgeport'!DK$22)</f>
      </c>
      <c r="N10" s="25">
        <f>IF('[2]Bridgeport'!DL$22=0,"",'[2]Bridgeport'!DL$22)</f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Top="1">
      <c r="A11" s="3"/>
      <c r="B11" s="22" t="s">
        <v>19</v>
      </c>
      <c r="C11" s="23">
        <f>IF(C10="","",C10-C9)</f>
        <v>79.10331217447902</v>
      </c>
      <c r="D11" s="23">
        <f>IF(D10="","",D10-D9)</f>
        <v>-189.75667317708348</v>
      </c>
      <c r="E11" s="23">
        <f aca="true" t="shared" si="1" ref="E11:N11">IF(E10="","",E10-E9)</f>
        <v>-9.796610514322765</v>
      </c>
      <c r="F11" s="23">
        <f t="shared" si="1"/>
        <v>-102.14330403645863</v>
      </c>
      <c r="G11" s="23">
        <f t="shared" si="1"/>
        <v>-497.67336751302105</v>
      </c>
      <c r="H11" s="23">
        <f t="shared" si="1"/>
        <v>75.86667887369777</v>
      </c>
      <c r="I11" s="23">
        <f t="shared" si="1"/>
      </c>
      <c r="J11" s="23">
        <f t="shared" si="1"/>
      </c>
      <c r="K11" s="23">
        <f t="shared" si="1"/>
      </c>
      <c r="L11" s="23">
        <f t="shared" si="1"/>
      </c>
      <c r="M11" s="23">
        <f t="shared" si="1"/>
      </c>
      <c r="N11" s="23">
        <f t="shared" si="1"/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>
      <c r="A12" s="3"/>
      <c r="B12" s="12" t="s">
        <v>19</v>
      </c>
      <c r="C12" s="26">
        <f>IF(C10="","",C11/C9)</f>
        <v>0.033839155433745736</v>
      </c>
      <c r="D12" s="26">
        <f>IF(D10="","",D11/D9)</f>
        <v>-0.07781611679462501</v>
      </c>
      <c r="E12" s="26">
        <f aca="true" t="shared" si="2" ref="E12:N12">IF(E10="","",E11/E9)</f>
        <v>-0.00427093359532575</v>
      </c>
      <c r="F12" s="26">
        <f t="shared" si="2"/>
        <v>-0.04339500410306014</v>
      </c>
      <c r="G12" s="26">
        <f t="shared" si="2"/>
        <v>-0.21043330368252333</v>
      </c>
      <c r="H12" s="26">
        <f t="shared" si="2"/>
        <v>0.035362761575804834</v>
      </c>
      <c r="I12" s="26">
        <f t="shared" si="2"/>
      </c>
      <c r="J12" s="26">
        <f t="shared" si="2"/>
      </c>
      <c r="K12" s="26">
        <f t="shared" si="2"/>
      </c>
      <c r="L12" s="26">
        <f t="shared" si="2"/>
      </c>
      <c r="M12" s="26">
        <f t="shared" si="2"/>
      </c>
      <c r="N12" s="26">
        <f t="shared" si="2"/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" customHeight="1">
      <c r="A13" s="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"/>
      <c r="Q13" s="2"/>
      <c r="R13" s="2"/>
      <c r="S13" s="2"/>
      <c r="T13" s="2"/>
      <c r="U13" s="2"/>
      <c r="V13" s="2"/>
      <c r="W13" s="2"/>
      <c r="X13" s="2"/>
    </row>
    <row r="14" spans="1:24" ht="24.75" customHeight="1">
      <c r="A14" s="3"/>
      <c r="B14" s="29" t="s">
        <v>14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1" customFormat="1" ht="19.5" customHeight="1">
      <c r="A15" s="3"/>
      <c r="B15" s="8" t="s">
        <v>13</v>
      </c>
      <c r="C15" s="9" t="s">
        <v>0</v>
      </c>
      <c r="D15" s="9" t="s">
        <v>1</v>
      </c>
      <c r="E15" s="9" t="s">
        <v>2</v>
      </c>
      <c r="F15" s="9" t="s">
        <v>3</v>
      </c>
      <c r="G15" s="9" t="s">
        <v>4</v>
      </c>
      <c r="H15" s="9" t="s">
        <v>5</v>
      </c>
      <c r="I15" s="9" t="s">
        <v>6</v>
      </c>
      <c r="J15" s="9" t="s">
        <v>7</v>
      </c>
      <c r="K15" s="9" t="s">
        <v>8</v>
      </c>
      <c r="L15" s="9" t="s">
        <v>9</v>
      </c>
      <c r="M15" s="9" t="s">
        <v>10</v>
      </c>
      <c r="N15" s="9" t="s">
        <v>11</v>
      </c>
      <c r="O15" s="2"/>
      <c r="P15" s="3"/>
      <c r="Q15" s="3"/>
      <c r="R15" s="3"/>
      <c r="S15" s="3"/>
      <c r="T15" s="3"/>
      <c r="U15" s="3"/>
      <c r="V15" s="3"/>
      <c r="W15" s="3"/>
      <c r="X15" s="3"/>
    </row>
    <row r="16" spans="1:24" ht="18" customHeight="1">
      <c r="A16" s="3"/>
      <c r="B16" s="12" t="str">
        <f aca="true" t="shared" si="3" ref="B16:C18">B6</f>
        <v>FY 06 Actual</v>
      </c>
      <c r="C16" s="13">
        <f t="shared" si="3"/>
        <v>2203.7100219726562</v>
      </c>
      <c r="D16" s="13">
        <f>C16+D6</f>
        <v>4515.499938964844</v>
      </c>
      <c r="E16" s="13">
        <f aca="true" t="shared" si="4" ref="E16:N16">D16+E6</f>
        <v>6791.479919433594</v>
      </c>
      <c r="F16" s="13">
        <f t="shared" si="4"/>
        <v>9071.519897460938</v>
      </c>
      <c r="G16" s="13">
        <f t="shared" si="4"/>
        <v>11445.269897460938</v>
      </c>
      <c r="H16" s="13">
        <f t="shared" si="4"/>
        <v>13638.999938964844</v>
      </c>
      <c r="I16" s="13">
        <f t="shared" si="4"/>
        <v>15746.319946289062</v>
      </c>
      <c r="J16" s="13">
        <f t="shared" si="4"/>
        <v>17549.2099609375</v>
      </c>
      <c r="K16" s="13">
        <f t="shared" si="4"/>
        <v>19754.499938964844</v>
      </c>
      <c r="L16" s="13">
        <f t="shared" si="4"/>
        <v>21998.879938964845</v>
      </c>
      <c r="M16" s="13">
        <f t="shared" si="4"/>
        <v>24478.819880371095</v>
      </c>
      <c r="N16" s="13">
        <f t="shared" si="4"/>
        <v>27054.189875488282</v>
      </c>
      <c r="O16" s="2"/>
      <c r="P16" s="3"/>
      <c r="Q16" s="3"/>
      <c r="R16" s="3"/>
      <c r="S16" s="3"/>
      <c r="T16" s="3"/>
      <c r="U16" s="3"/>
      <c r="V16" s="3"/>
      <c r="W16" s="2"/>
      <c r="X16" s="2"/>
    </row>
    <row r="17" spans="1:24" ht="18" customHeight="1">
      <c r="A17" s="3"/>
      <c r="B17" s="12" t="str">
        <f t="shared" si="3"/>
        <v>FY 07 Actual</v>
      </c>
      <c r="C17" s="13">
        <f t="shared" si="3"/>
        <v>2308.3499755859375</v>
      </c>
      <c r="D17" s="13">
        <f>C17+D7</f>
        <v>4727.969909667969</v>
      </c>
      <c r="E17" s="13">
        <f aca="true" t="shared" si="5" ref="E17:N18">D17+E7</f>
        <v>7099.93994140625</v>
      </c>
      <c r="F17" s="13">
        <f t="shared" si="5"/>
        <v>9429.209899902344</v>
      </c>
      <c r="G17" s="13">
        <f t="shared" si="5"/>
        <v>11855.789978027344</v>
      </c>
      <c r="H17" s="13">
        <f t="shared" si="5"/>
        <v>14065.299926757812</v>
      </c>
      <c r="I17" s="13">
        <f t="shared" si="5"/>
        <v>16339.569885253906</v>
      </c>
      <c r="J17" s="13">
        <f t="shared" si="5"/>
        <v>18031.84991455078</v>
      </c>
      <c r="K17" s="13">
        <f t="shared" si="5"/>
        <v>20227.38995361328</v>
      </c>
      <c r="L17" s="13">
        <f t="shared" si="5"/>
        <v>22542.880004882812</v>
      </c>
      <c r="M17" s="13">
        <f t="shared" si="5"/>
        <v>25137.190063476562</v>
      </c>
      <c r="N17" s="13">
        <f t="shared" si="5"/>
        <v>27615.140014648438</v>
      </c>
      <c r="O17" s="2"/>
      <c r="P17" s="3"/>
      <c r="Q17" s="3"/>
      <c r="R17" s="3"/>
      <c r="S17" s="3"/>
      <c r="T17" s="3"/>
      <c r="U17" s="3"/>
      <c r="V17" s="3"/>
      <c r="W17" s="2"/>
      <c r="X17" s="2"/>
    </row>
    <row r="18" spans="1:24" ht="18" customHeight="1" thickBot="1">
      <c r="A18" s="3"/>
      <c r="B18" s="12" t="str">
        <f t="shared" si="3"/>
        <v>FY 08 Actual</v>
      </c>
      <c r="C18" s="21">
        <f t="shared" si="3"/>
        <v>2500.8200073242188</v>
      </c>
      <c r="D18" s="13">
        <f>C18+D8</f>
        <v>5084.990051269531</v>
      </c>
      <c r="E18" s="21">
        <f t="shared" si="5"/>
        <v>7318.4000244140625</v>
      </c>
      <c r="F18" s="21">
        <f t="shared" si="5"/>
        <v>9770.5</v>
      </c>
      <c r="G18" s="21">
        <f t="shared" si="5"/>
        <v>12065.150024414062</v>
      </c>
      <c r="H18" s="21">
        <f t="shared" si="5"/>
        <v>14098.059997558594</v>
      </c>
      <c r="I18" s="21">
        <f t="shared" si="5"/>
        <v>16214.420043945312</v>
      </c>
      <c r="J18" s="21">
        <f t="shared" si="5"/>
        <v>17984.460083007812</v>
      </c>
      <c r="K18" s="21">
        <f t="shared" si="5"/>
        <v>20045.370056152344</v>
      </c>
      <c r="L18" s="21">
        <f t="shared" si="5"/>
        <v>22324.590087890625</v>
      </c>
      <c r="M18" s="21">
        <f t="shared" si="5"/>
        <v>24759.19012451172</v>
      </c>
      <c r="N18" s="21">
        <f t="shared" si="5"/>
        <v>27073.98016357422</v>
      </c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8" customHeight="1" thickTop="1">
      <c r="A19" s="3"/>
      <c r="B19" s="22" t="str">
        <f>B9</f>
        <v>AVG FY 06 - 08</v>
      </c>
      <c r="C19" s="23">
        <f>AVERAGE(C16:C18)</f>
        <v>2337.626668294271</v>
      </c>
      <c r="D19" s="23">
        <f aca="true" t="shared" si="6" ref="D19:N19">AVERAGE(D16:D18)</f>
        <v>4776.153299967448</v>
      </c>
      <c r="E19" s="23">
        <f t="shared" si="6"/>
        <v>7069.939961751302</v>
      </c>
      <c r="F19" s="23">
        <f t="shared" si="6"/>
        <v>9423.74326578776</v>
      </c>
      <c r="G19" s="23">
        <f t="shared" si="6"/>
        <v>11788.736633300781</v>
      </c>
      <c r="H19" s="23">
        <f t="shared" si="6"/>
        <v>13934.119954427084</v>
      </c>
      <c r="I19" s="23">
        <f t="shared" si="6"/>
        <v>16100.103291829428</v>
      </c>
      <c r="J19" s="23">
        <f t="shared" si="6"/>
        <v>17855.1733194987</v>
      </c>
      <c r="K19" s="23">
        <f t="shared" si="6"/>
        <v>20009.086649576824</v>
      </c>
      <c r="L19" s="23">
        <f t="shared" si="6"/>
        <v>22288.78334391276</v>
      </c>
      <c r="M19" s="23">
        <f t="shared" si="6"/>
        <v>24791.733356119792</v>
      </c>
      <c r="N19" s="23">
        <f t="shared" si="6"/>
        <v>27247.770017903647</v>
      </c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8" customHeight="1" thickBot="1">
      <c r="A20" s="3"/>
      <c r="B20" s="24" t="str">
        <f>B10</f>
        <v>FY 09 Actual</v>
      </c>
      <c r="C20" s="25">
        <f>C10</f>
        <v>2416.72998046875</v>
      </c>
      <c r="D20" s="25">
        <f>IF(D10="","",C20+D10)</f>
        <v>4665.499938964844</v>
      </c>
      <c r="E20" s="25">
        <f aca="true" t="shared" si="7" ref="E20:N20">IF(E10="","",D20+E10)</f>
        <v>6949.489990234375</v>
      </c>
      <c r="F20" s="25">
        <f t="shared" si="7"/>
        <v>9201.149990234375</v>
      </c>
      <c r="G20" s="25">
        <f t="shared" si="7"/>
        <v>11068.469990234375</v>
      </c>
      <c r="H20" s="25">
        <f t="shared" si="7"/>
        <v>13289.719990234375</v>
      </c>
      <c r="I20" s="25">
        <f t="shared" si="7"/>
      </c>
      <c r="J20" s="25">
        <f t="shared" si="7"/>
      </c>
      <c r="K20" s="25">
        <f t="shared" si="7"/>
      </c>
      <c r="L20" s="25">
        <f t="shared" si="7"/>
      </c>
      <c r="M20" s="25">
        <f t="shared" si="7"/>
      </c>
      <c r="N20" s="25">
        <f t="shared" si="7"/>
      </c>
      <c r="O20" s="2"/>
      <c r="P20" s="15"/>
      <c r="Q20" s="2"/>
      <c r="R20" s="2"/>
      <c r="S20" s="2"/>
      <c r="T20" s="2"/>
      <c r="U20" s="2"/>
      <c r="V20" s="2"/>
      <c r="W20" s="2"/>
      <c r="X20" s="2"/>
    </row>
    <row r="21" spans="1:24" ht="18" customHeight="1" thickTop="1">
      <c r="A21" s="3"/>
      <c r="B21" s="22" t="s">
        <v>19</v>
      </c>
      <c r="C21" s="23">
        <f>IF(C20=0,"",C20-C19)</f>
        <v>79.10331217447902</v>
      </c>
      <c r="D21" s="23">
        <f>IF(D20="","",D20-D19)</f>
        <v>-110.65336100260447</v>
      </c>
      <c r="E21" s="23">
        <f aca="true" t="shared" si="8" ref="E21:N21">IF(E20="","",E20-E19)</f>
        <v>-120.44997151692678</v>
      </c>
      <c r="F21" s="23">
        <f t="shared" si="8"/>
        <v>-222.59327555338496</v>
      </c>
      <c r="G21" s="23">
        <f t="shared" si="8"/>
        <v>-720.2666430664067</v>
      </c>
      <c r="H21" s="23">
        <f t="shared" si="8"/>
        <v>-644.3999641927094</v>
      </c>
      <c r="I21" s="23">
        <f t="shared" si="8"/>
      </c>
      <c r="J21" s="23">
        <f t="shared" si="8"/>
      </c>
      <c r="K21" s="23">
        <f t="shared" si="8"/>
      </c>
      <c r="L21" s="23">
        <f t="shared" si="8"/>
      </c>
      <c r="M21" s="23">
        <f t="shared" si="8"/>
      </c>
      <c r="N21" s="23">
        <f t="shared" si="8"/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>
      <c r="A22" s="3"/>
      <c r="B22" s="12" t="s">
        <v>19</v>
      </c>
      <c r="C22" s="26">
        <f>IF(C20=0,"",C21/C19)</f>
        <v>0.033839155433745736</v>
      </c>
      <c r="D22" s="26">
        <f>IF(D20="","",D21/D19)</f>
        <v>-0.023167883033268347</v>
      </c>
      <c r="E22" s="26">
        <f aca="true" t="shared" si="9" ref="E22:N22">IF(E20="","",E21/E19)</f>
        <v>-0.017036915754386407</v>
      </c>
      <c r="F22" s="26">
        <f t="shared" si="9"/>
        <v>-0.02362047323185196</v>
      </c>
      <c r="G22" s="26">
        <f t="shared" si="9"/>
        <v>-0.061097865315932164</v>
      </c>
      <c r="H22" s="26">
        <f t="shared" si="9"/>
        <v>-0.04624619038018067</v>
      </c>
      <c r="I22" s="26">
        <f t="shared" si="9"/>
      </c>
      <c r="J22" s="26">
        <f t="shared" si="9"/>
      </c>
      <c r="K22" s="26">
        <f t="shared" si="9"/>
      </c>
      <c r="L22" s="26">
        <f t="shared" si="9"/>
      </c>
      <c r="M22" s="26">
        <f t="shared" si="9"/>
      </c>
      <c r="N22" s="26">
        <f t="shared" si="9"/>
      </c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" customHeight="1">
      <c r="A23" s="3"/>
      <c r="B23" s="1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4.75" customHeight="1">
      <c r="A24" s="3"/>
      <c r="B24" s="29" t="s">
        <v>14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3"/>
      <c r="B25" s="14"/>
      <c r="C25" s="1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3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3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9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 t="s">
        <v>15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</sheetData>
  <sheetProtection/>
  <mergeCells count="7">
    <mergeCell ref="B1:N1"/>
    <mergeCell ref="B4:N4"/>
    <mergeCell ref="B14:N14"/>
    <mergeCell ref="B51:N51"/>
    <mergeCell ref="B24:N24"/>
    <mergeCell ref="I2:J2"/>
    <mergeCell ref="B2:H2"/>
  </mergeCells>
  <printOptions horizontalCentered="1"/>
  <pageMargins left="0.5" right="0.5" top="1" bottom="1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rgingerich</cp:lastModifiedBy>
  <cp:lastPrinted>2009-01-08T12:21:44Z</cp:lastPrinted>
  <dcterms:created xsi:type="dcterms:W3CDTF">2003-12-05T13:40:19Z</dcterms:created>
  <dcterms:modified xsi:type="dcterms:W3CDTF">2009-01-08T12:21:45Z</dcterms:modified>
  <cp:category/>
  <cp:version/>
  <cp:contentType/>
  <cp:contentStatus/>
</cp:coreProperties>
</file>